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https://aucabca.sharepoint.com/sites/MarketsGroup/InternalRegulatory Policy/Rule Making Activity - 2007.04/Rule 002 - Rule 003/Rule 002-template changes/"/>
    </mc:Choice>
  </mc:AlternateContent>
  <xr:revisionPtr revIDLastSave="87" documentId="13_ncr:1_{1C6AF26E-E990-4161-A901-4841978603DB}" xr6:coauthVersionLast="47" xr6:coauthVersionMax="47" xr10:uidLastSave="{A730B65F-53BA-476F-964C-EE825F9599B7}"/>
  <bookViews>
    <workbookView xWindow="-28920" yWindow="1035" windowWidth="29040" windowHeight="15840" tabRatio="921" activeTab="2" xr2:uid="{00000000-000D-0000-FFFF-FFFF00000000}"/>
  </bookViews>
  <sheets>
    <sheet name="Instructions" sheetId="1" r:id="rId1"/>
    <sheet name="Six-month Report" sheetId="2" r:id="rId2"/>
    <sheet name="Annual Report" sheetId="7" r:id="rId3"/>
    <sheet name="Sheet1" sheetId="8" state="hidden" r:id="rId4"/>
  </sheets>
  <definedNames>
    <definedName name="Company">'Six-month Report'!$E$2</definedName>
    <definedName name="DateAnnualReportModified">#REF!</definedName>
    <definedName name="DateAnnualReportPrepared">#REF!</definedName>
    <definedName name="DateAnnualSystemReportsGenerated">#REF!</definedName>
    <definedName name="DateQ1ReportModified">'Six-month Report'!$F$6</definedName>
    <definedName name="DateQ1ReportPrepared">'Six-month Report'!$F$5</definedName>
    <definedName name="DateQ1SystemReportsGenerated">'Six-month Report'!$F$7</definedName>
    <definedName name="DateQ2ReportModified">#REF!</definedName>
    <definedName name="DateQ2ReportPrepared">#REF!</definedName>
    <definedName name="DateQ2SystemReportsGenerated">#REF!</definedName>
    <definedName name="DateQ3ReportModified">#REF!</definedName>
    <definedName name="DateQ3ReportPrepared">#REF!</definedName>
    <definedName name="DateQ3SystemReportsGenerated">#REF!</definedName>
    <definedName name="DateQ4ReportModified">#REF!</definedName>
    <definedName name="DateQ4ReportPrepared">#REF!</definedName>
    <definedName name="DateQ4SystemReportsGenerated">#REF!</definedName>
    <definedName name="_xlnm.Print_Area" localSheetId="2">'Annual Report'!$B$6:$R$92</definedName>
    <definedName name="_xlnm.Print_Area" localSheetId="0">Instructions!$A$1:$B$67</definedName>
    <definedName name="_xlnm.Print_Titles" localSheetId="2">'Annual Report'!$2:$6</definedName>
    <definedName name="_xlnm.Print_Titles" localSheetId="1">'Six-month Report'!$8:$8</definedName>
    <definedName name="Year">'Six-month Report'!$F$4</definedName>
    <definedName name="Z_7A757EE6_6691_4140_8996_838DC03C8B5E_.wvu.PrintArea" localSheetId="2" hidden="1">'Annual Report'!$B$4:$S$68</definedName>
    <definedName name="Z_7A757EE6_6691_4140_8996_838DC03C8B5E_.wvu.PrintArea" localSheetId="0" hidden="1">Instructions!$A$1:$C$67</definedName>
    <definedName name="Z_7A757EE6_6691_4140_8996_838DC03C8B5E_.wvu.PrintArea" localSheetId="1" hidden="1">'Six-month Report'!$A$7:$N$53</definedName>
    <definedName name="Z_7A757EE6_6691_4140_8996_838DC03C8B5E_.wvu.PrintTitles" localSheetId="2" hidden="1">'Annual Report'!$2:$3</definedName>
    <definedName name="Z_7A757EE6_6691_4140_8996_838DC03C8B5E_.wvu.PrintTitles" localSheetId="1" hidden="1">'Six-month Report'!$5:$6</definedName>
  </definedNames>
  <calcPr calcId="191029"/>
  <customWorkbookViews>
    <customWorkbookView name="Catherine Pham - Personal View" guid="{7A757EE6-6691-4140-8996-838DC03C8B5E}" mergeInterval="0" personalView="1" maximized="1" xWindow="1" yWindow="1" windowWidth="1280" windowHeight="832" tabRatio="921"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1" i="1" l="1"/>
  <c r="A47" i="1"/>
  <c r="A43" i="1"/>
  <c r="F11" i="7"/>
  <c r="S18" i="7" l="1"/>
  <c r="Q18" i="7"/>
  <c r="M18" i="7"/>
  <c r="N18" i="7"/>
  <c r="O18" i="7"/>
  <c r="P18" i="7"/>
  <c r="L18" i="7"/>
  <c r="AA76" i="7"/>
  <c r="AA75" i="7"/>
  <c r="AC76" i="7"/>
  <c r="AC75" i="7"/>
  <c r="Y76" i="7"/>
  <c r="Y75" i="7"/>
  <c r="W76" i="7"/>
  <c r="W75" i="7"/>
  <c r="U76" i="7"/>
  <c r="U75" i="7"/>
  <c r="S76" i="7"/>
  <c r="S75" i="7"/>
  <c r="Q60" i="2"/>
  <c r="Q75" i="7" s="1"/>
  <c r="O60" i="2"/>
  <c r="O75" i="7" s="1"/>
  <c r="M60" i="2"/>
  <c r="M75" i="7" s="1"/>
  <c r="K60" i="2"/>
  <c r="K75" i="7" s="1"/>
  <c r="G60" i="2"/>
  <c r="G75" i="7" s="1"/>
  <c r="I60" i="2"/>
  <c r="I75" i="7" s="1"/>
  <c r="G61" i="2"/>
  <c r="G76" i="7" s="1"/>
  <c r="I61" i="2"/>
  <c r="I76" i="7" s="1"/>
  <c r="K61" i="2"/>
  <c r="K76" i="7" s="1"/>
  <c r="M61" i="2"/>
  <c r="M76" i="7" s="1"/>
  <c r="O61" i="2"/>
  <c r="O76" i="7" s="1"/>
  <c r="Q61" i="2"/>
  <c r="Q76" i="7" s="1"/>
  <c r="G14" i="7"/>
  <c r="H14" i="7"/>
  <c r="I14" i="7"/>
  <c r="J14" i="7"/>
  <c r="K14" i="7"/>
  <c r="F14" i="7"/>
  <c r="G16" i="7"/>
  <c r="H16" i="7"/>
  <c r="I16" i="7"/>
  <c r="J16" i="7"/>
  <c r="K16" i="7"/>
  <c r="G17" i="7"/>
  <c r="H17" i="7"/>
  <c r="I17" i="7"/>
  <c r="J17" i="7"/>
  <c r="K17" i="7"/>
  <c r="F16" i="7"/>
  <c r="F17" i="7"/>
  <c r="G15" i="7"/>
  <c r="H15" i="7"/>
  <c r="I15" i="7"/>
  <c r="J15" i="7"/>
  <c r="K15" i="7"/>
  <c r="F15" i="7"/>
  <c r="G20" i="2"/>
  <c r="G18" i="7" s="1"/>
  <c r="H20" i="2"/>
  <c r="H18" i="7" s="1"/>
  <c r="I20" i="2"/>
  <c r="I18" i="7" s="1"/>
  <c r="J20" i="2"/>
  <c r="J18" i="7" s="1"/>
  <c r="K20" i="2"/>
  <c r="K18" i="7" s="1"/>
  <c r="L17" i="2"/>
  <c r="L18" i="2"/>
  <c r="F20" i="2"/>
  <c r="F18" i="7" s="1"/>
  <c r="R92" i="7" l="1"/>
  <c r="R85" i="7"/>
  <c r="R84" i="7"/>
  <c r="R83" i="7"/>
  <c r="AF76" i="7"/>
  <c r="F92" i="7"/>
  <c r="G92" i="7"/>
  <c r="H92" i="7"/>
  <c r="I92" i="7"/>
  <c r="J92" i="7"/>
  <c r="E92" i="7"/>
  <c r="P76" i="7"/>
  <c r="N76" i="7"/>
  <c r="L76" i="7"/>
  <c r="J76" i="7"/>
  <c r="H76" i="7"/>
  <c r="P75" i="7"/>
  <c r="N75" i="7"/>
  <c r="L75" i="7"/>
  <c r="J75" i="7"/>
  <c r="H75" i="7"/>
  <c r="F76" i="7"/>
  <c r="F75" i="7"/>
  <c r="E84" i="7"/>
  <c r="F84" i="7"/>
  <c r="G84" i="7"/>
  <c r="H84" i="7"/>
  <c r="I84" i="7"/>
  <c r="J84" i="7"/>
  <c r="E85" i="7"/>
  <c r="F85" i="7"/>
  <c r="G85" i="7"/>
  <c r="H85" i="7"/>
  <c r="I85" i="7"/>
  <c r="J85" i="7"/>
  <c r="F83" i="7"/>
  <c r="G83" i="7"/>
  <c r="H83" i="7"/>
  <c r="I83" i="7"/>
  <c r="J83" i="7"/>
  <c r="E83" i="7"/>
  <c r="AD76" i="7" l="1"/>
  <c r="R15" i="7" l="1"/>
  <c r="R18" i="7" l="1"/>
  <c r="R16" i="7"/>
  <c r="R17" i="7"/>
  <c r="L19" i="2" l="1"/>
  <c r="L20" i="2" l="1"/>
  <c r="B23" i="7"/>
  <c r="B25" i="7"/>
  <c r="R61" i="2"/>
  <c r="AE76" i="7" l="1"/>
  <c r="S61" i="2"/>
  <c r="H50" i="7" l="1"/>
  <c r="I50" i="7"/>
  <c r="J50" i="7"/>
  <c r="K50" i="7"/>
  <c r="L50" i="7"/>
  <c r="G50" i="7"/>
  <c r="H49" i="7"/>
  <c r="I49" i="7"/>
  <c r="J49" i="7"/>
  <c r="K49" i="7"/>
  <c r="L49" i="7"/>
  <c r="G49" i="7"/>
  <c r="H48" i="7"/>
  <c r="I48" i="7"/>
  <c r="J48" i="7"/>
  <c r="K48" i="7"/>
  <c r="L48" i="7"/>
  <c r="G48" i="7"/>
  <c r="H45" i="7"/>
  <c r="I45" i="7"/>
  <c r="J45" i="7"/>
  <c r="K45" i="7"/>
  <c r="L45" i="7"/>
  <c r="G45" i="7"/>
  <c r="S45" i="7" l="1"/>
  <c r="D2" i="7"/>
  <c r="F72" i="7"/>
  <c r="L51" i="2" l="1"/>
  <c r="L52" i="2"/>
  <c r="S49" i="7"/>
  <c r="S50" i="7"/>
  <c r="S48" i="7"/>
  <c r="A1" i="7"/>
  <c r="L77" i="2" l="1"/>
  <c r="L50" i="2"/>
  <c r="L47" i="2"/>
  <c r="L69" i="2"/>
  <c r="L70" i="2"/>
  <c r="L68" i="2"/>
  <c r="E90" i="7"/>
  <c r="B90" i="7"/>
  <c r="G41" i="7"/>
  <c r="J64" i="7"/>
  <c r="I64" i="7"/>
  <c r="F75" i="2"/>
  <c r="F66" i="2"/>
  <c r="F57" i="2"/>
  <c r="F43" i="2"/>
  <c r="F13" i="2"/>
  <c r="A5" i="8" l="1"/>
  <c r="E28" i="2"/>
  <c r="C8" i="8" s="1"/>
  <c r="D8" i="8"/>
  <c r="E8" i="8"/>
  <c r="A59" i="8"/>
  <c r="A52" i="8"/>
  <c r="A51" i="8"/>
  <c r="A50" i="8"/>
  <c r="A46" i="8"/>
  <c r="A57" i="8"/>
  <c r="A49" i="8"/>
  <c r="A45" i="8"/>
  <c r="E21" i="8"/>
  <c r="F21" i="8" s="1"/>
  <c r="G21" i="8" s="1"/>
  <c r="H21" i="8" s="1"/>
  <c r="I21" i="8" s="1"/>
  <c r="J21" i="8" s="1"/>
  <c r="K21" i="8" s="1"/>
  <c r="L21" i="8" s="1"/>
  <c r="M21" i="8" s="1"/>
  <c r="N21" i="8" s="1"/>
  <c r="O21" i="8" s="1"/>
  <c r="A21" i="8"/>
  <c r="A19" i="8"/>
  <c r="A24" i="8"/>
  <c r="A31" i="8"/>
  <c r="A37" i="8"/>
  <c r="D52" i="8"/>
  <c r="E52" i="8" s="1"/>
  <c r="F52" i="8" s="1"/>
  <c r="G52" i="8" s="1"/>
  <c r="H52" i="8" s="1"/>
  <c r="I52" i="8" s="1"/>
  <c r="J52" i="8" s="1"/>
  <c r="K52" i="8" s="1"/>
  <c r="L52" i="8" s="1"/>
  <c r="M52" i="8" s="1"/>
  <c r="N52" i="8" s="1"/>
  <c r="O52" i="8" s="1"/>
  <c r="D51" i="8"/>
  <c r="E51" i="8" s="1"/>
  <c r="F51" i="8" s="1"/>
  <c r="G51" i="8" s="1"/>
  <c r="H51" i="8" s="1"/>
  <c r="I51" i="8" s="1"/>
  <c r="J51" i="8" s="1"/>
  <c r="K51" i="8" s="1"/>
  <c r="L51" i="8" s="1"/>
  <c r="M51" i="8" s="1"/>
  <c r="N51" i="8" s="1"/>
  <c r="O51" i="8" s="1"/>
  <c r="D16" i="8"/>
  <c r="E16" i="8" s="1"/>
  <c r="F16" i="8" s="1"/>
  <c r="G16" i="8" s="1"/>
  <c r="H16" i="8" s="1"/>
  <c r="I16" i="8" s="1"/>
  <c r="J16" i="8" s="1"/>
  <c r="K16" i="8" s="1"/>
  <c r="L16" i="8" s="1"/>
  <c r="M16" i="8" s="1"/>
  <c r="N16" i="8" s="1"/>
  <c r="O16" i="8" s="1"/>
  <c r="A2" i="8"/>
  <c r="A16" i="8"/>
  <c r="A15" i="8"/>
  <c r="D2" i="8"/>
  <c r="E2" i="8" s="1"/>
  <c r="F2" i="8" s="1"/>
  <c r="G2" i="8" s="1"/>
  <c r="H2" i="8" s="1"/>
  <c r="I2" i="8" s="1"/>
  <c r="J2" i="8" s="1"/>
  <c r="K2" i="8" s="1"/>
  <c r="L2" i="8" s="1"/>
  <c r="M2" i="8" s="1"/>
  <c r="N2" i="8" s="1"/>
  <c r="O2" i="8" s="1"/>
  <c r="A1" i="8"/>
  <c r="A26" i="8"/>
  <c r="A12" i="8"/>
  <c r="A13" i="8"/>
  <c r="A11" i="8"/>
  <c r="A10" i="8"/>
  <c r="E81" i="7"/>
  <c r="D59" i="8"/>
  <c r="E59" i="8" s="1"/>
  <c r="F59" i="8" s="1"/>
  <c r="G59" i="8" s="1"/>
  <c r="H59" i="8" s="1"/>
  <c r="I59" i="8" s="1"/>
  <c r="J59" i="8" s="1"/>
  <c r="K59" i="8" s="1"/>
  <c r="L59" i="8" s="1"/>
  <c r="M59" i="8" s="1"/>
  <c r="N59" i="8" s="1"/>
  <c r="O59" i="8" s="1"/>
  <c r="B92" i="7"/>
  <c r="B85" i="7"/>
  <c r="B84" i="7"/>
  <c r="B83" i="7"/>
  <c r="B81" i="7"/>
  <c r="D50" i="8"/>
  <c r="E50" i="8" s="1"/>
  <c r="F50" i="8" s="1"/>
  <c r="G50" i="8" s="1"/>
  <c r="H50" i="8" s="1"/>
  <c r="I50" i="8" s="1"/>
  <c r="J50" i="8" s="1"/>
  <c r="K50" i="8" s="1"/>
  <c r="L50" i="8" s="1"/>
  <c r="M50" i="8" s="1"/>
  <c r="N50" i="8" s="1"/>
  <c r="O50" i="8" s="1"/>
  <c r="D46" i="8"/>
  <c r="E46" i="8" s="1"/>
  <c r="F46" i="8" s="1"/>
  <c r="G46" i="8" s="1"/>
  <c r="H46" i="8" s="1"/>
  <c r="I46" i="8" s="1"/>
  <c r="J46" i="8" s="1"/>
  <c r="K46" i="8" s="1"/>
  <c r="L46" i="8" s="1"/>
  <c r="M46" i="8" s="1"/>
  <c r="N46" i="8" s="1"/>
  <c r="O46" i="8" s="1"/>
  <c r="A39" i="8"/>
  <c r="B39" i="7"/>
  <c r="B21" i="7"/>
  <c r="B9" i="7"/>
  <c r="B7" i="7"/>
  <c r="F13" i="8"/>
  <c r="F12" i="8"/>
  <c r="F11" i="8"/>
  <c r="E13" i="8"/>
  <c r="E12" i="8"/>
  <c r="E11" i="8"/>
  <c r="D13" i="8"/>
  <c r="D12" i="8"/>
  <c r="D11" i="8"/>
  <c r="C13" i="8"/>
  <c r="C12" i="8"/>
  <c r="C11" i="8"/>
  <c r="A3" i="7"/>
  <c r="F8" i="8"/>
  <c r="F7" i="8"/>
  <c r="E7" i="8"/>
  <c r="D7" i="8"/>
  <c r="C7" i="8"/>
  <c r="I61" i="8"/>
  <c r="I62" i="8"/>
  <c r="I63" i="8"/>
  <c r="I64" i="8"/>
  <c r="I65" i="8"/>
  <c r="H64" i="7"/>
  <c r="G64" i="7"/>
  <c r="F64" i="7"/>
  <c r="F56" i="7"/>
  <c r="G56" i="7"/>
  <c r="H56" i="7"/>
  <c r="I56" i="7"/>
  <c r="J56" i="7"/>
  <c r="Q84" i="7" l="1"/>
  <c r="D54" i="8" s="1"/>
  <c r="E54" i="8" s="1"/>
  <c r="F54" i="8" s="1"/>
  <c r="G54" i="8" s="1"/>
  <c r="H54" i="8" s="1"/>
  <c r="I54" i="8" s="1"/>
  <c r="J54" i="8" s="1"/>
  <c r="K54" i="8" s="1"/>
  <c r="L54" i="8" s="1"/>
  <c r="M54" i="8" s="1"/>
  <c r="N54" i="8" s="1"/>
  <c r="O54" i="8" s="1"/>
  <c r="Q85" i="7"/>
  <c r="D55" i="8" s="1"/>
  <c r="E55" i="8" s="1"/>
  <c r="F55" i="8" s="1"/>
  <c r="G55" i="8" s="1"/>
  <c r="H55" i="8" s="1"/>
  <c r="I55" i="8" s="1"/>
  <c r="J55" i="8" s="1"/>
  <c r="K55" i="8" s="1"/>
  <c r="L55" i="8" s="1"/>
  <c r="M55" i="8" s="1"/>
  <c r="N55" i="8" s="1"/>
  <c r="O55" i="8" s="1"/>
  <c r="H65" i="7"/>
  <c r="J57" i="7"/>
  <c r="J65" i="7"/>
  <c r="H57" i="7"/>
  <c r="Q83" i="7"/>
  <c r="D53" i="8" s="1"/>
  <c r="E53" i="8" s="1"/>
  <c r="F53" i="8" s="1"/>
  <c r="G53" i="8" s="1"/>
  <c r="H53" i="8" s="1"/>
  <c r="I53" i="8" s="1"/>
  <c r="J53" i="8" s="1"/>
  <c r="K53" i="8" s="1"/>
  <c r="L53" i="8" s="1"/>
  <c r="M53" i="8" s="1"/>
  <c r="N53" i="8" s="1"/>
  <c r="O53" i="8" s="1"/>
  <c r="F57" i="7"/>
  <c r="I57" i="7"/>
  <c r="I65" i="7"/>
  <c r="E26" i="7"/>
  <c r="A43" i="8"/>
  <c r="D17" i="8"/>
  <c r="E17" i="8" s="1"/>
  <c r="F17" i="8" s="1"/>
  <c r="G17" i="8" s="1"/>
  <c r="H17" i="8" s="1"/>
  <c r="I17" i="8" s="1"/>
  <c r="J17" i="8" s="1"/>
  <c r="K17" i="8" s="1"/>
  <c r="L17" i="8" s="1"/>
  <c r="M17" i="8" s="1"/>
  <c r="N17" i="8" s="1"/>
  <c r="O17" i="8" s="1"/>
  <c r="G57" i="7"/>
  <c r="F65" i="7"/>
  <c r="D47" i="8"/>
  <c r="E47" i="8" s="1"/>
  <c r="F47" i="8" s="1"/>
  <c r="G47" i="8" s="1"/>
  <c r="H47" i="8" s="1"/>
  <c r="I47" i="8" s="1"/>
  <c r="J47" i="8" s="1"/>
  <c r="K47" i="8" s="1"/>
  <c r="L47" i="8" s="1"/>
  <c r="M47" i="8" s="1"/>
  <c r="N47" i="8" s="1"/>
  <c r="O47" i="8" s="1"/>
  <c r="D22" i="8"/>
  <c r="E22" i="8" s="1"/>
  <c r="F22" i="8" s="1"/>
  <c r="G22" i="8" s="1"/>
  <c r="H22" i="8" s="1"/>
  <c r="I22" i="8" s="1"/>
  <c r="J22" i="8" s="1"/>
  <c r="K22" i="8" s="1"/>
  <c r="L22" i="8" s="1"/>
  <c r="M22" i="8" s="1"/>
  <c r="N22" i="8" s="1"/>
  <c r="O22" i="8" s="1"/>
  <c r="Q92" i="7"/>
  <c r="D60" i="8" s="1"/>
  <c r="E60" i="8" s="1"/>
  <c r="F60" i="8" s="1"/>
  <c r="G60" i="8" s="1"/>
  <c r="H60" i="8" s="1"/>
  <c r="I60" i="8" s="1"/>
  <c r="J60" i="8" s="1"/>
  <c r="K60" i="8" s="1"/>
  <c r="L60" i="8" s="1"/>
  <c r="M60" i="8" s="1"/>
  <c r="N60" i="8" s="1"/>
  <c r="O60" i="8" s="1"/>
  <c r="G65" i="7"/>
  <c r="A41" i="8"/>
  <c r="D3" i="8" l="1"/>
  <c r="E3" i="8" s="1"/>
  <c r="F3" i="8" s="1"/>
  <c r="G3" i="8" s="1"/>
  <c r="H3" i="8" s="1"/>
  <c r="I3" i="8" s="1"/>
  <c r="J3" i="8" s="1"/>
  <c r="K3" i="8" s="1"/>
  <c r="L3" i="8" s="1"/>
  <c r="M3" i="8" s="1"/>
  <c r="N3" i="8" s="1"/>
  <c r="O3" i="8" s="1"/>
</calcChain>
</file>

<file path=xl/sharedStrings.xml><?xml version="1.0" encoding="utf-8"?>
<sst xmlns="http://schemas.openxmlformats.org/spreadsheetml/2006/main" count="567" uniqueCount="136">
  <si>
    <t>January</t>
  </si>
  <si>
    <t>February</t>
  </si>
  <si>
    <t>March</t>
  </si>
  <si>
    <t>General:</t>
  </si>
  <si>
    <t>Reason 1</t>
  </si>
  <si>
    <t>Reason 2</t>
  </si>
  <si>
    <t>Reason 3</t>
  </si>
  <si>
    <t>Reason 4</t>
  </si>
  <si>
    <t xml:space="preserve"> </t>
  </si>
  <si>
    <t>April</t>
  </si>
  <si>
    <t>May</t>
  </si>
  <si>
    <t>June</t>
  </si>
  <si>
    <t>July</t>
  </si>
  <si>
    <t>August</t>
  </si>
  <si>
    <t>September</t>
  </si>
  <si>
    <t>October</t>
  </si>
  <si>
    <t>November</t>
  </si>
  <si>
    <t>December</t>
  </si>
  <si>
    <t>Jan</t>
  </si>
  <si>
    <t>Feb</t>
  </si>
  <si>
    <t>Mar</t>
  </si>
  <si>
    <t>Apr</t>
  </si>
  <si>
    <t>Jun</t>
  </si>
  <si>
    <t>Jul</t>
  </si>
  <si>
    <t>Aug</t>
  </si>
  <si>
    <t>Sep</t>
  </si>
  <si>
    <t>Oct</t>
  </si>
  <si>
    <t>Nov</t>
  </si>
  <si>
    <t>Dec</t>
  </si>
  <si>
    <t>Q1</t>
  </si>
  <si>
    <t>Q2</t>
  </si>
  <si>
    <t>Q3</t>
  </si>
  <si>
    <t>Q4</t>
  </si>
  <si>
    <t>Reason 5</t>
  </si>
  <si>
    <t>Reason 6</t>
  </si>
  <si>
    <t xml:space="preserve">AUC Rule 002 - Service Quality and Reliability Performance </t>
  </si>
  <si>
    <t>Instructions:</t>
  </si>
  <si>
    <t>Monitoring and Reporting for Owners of Electric Distribution Systems</t>
  </si>
  <si>
    <t>and Gas Distributors</t>
  </si>
  <si>
    <t>Total</t>
  </si>
  <si>
    <t>Prepared:</t>
  </si>
  <si>
    <t>Modified (if applicable):</t>
  </si>
  <si>
    <t>Based on System Reports Generated:</t>
  </si>
  <si>
    <t>Reason 7</t>
  </si>
  <si>
    <t>Reason 8</t>
  </si>
  <si>
    <t>Reason 9</t>
  </si>
  <si>
    <t>Reason 10</t>
  </si>
  <si>
    <t>Please provide annual numbers for the metrics for the previous five years according to the definitions historically used by the owner.</t>
  </si>
  <si>
    <t>Sites not read</t>
  </si>
  <si>
    <t>Future action</t>
  </si>
  <si>
    <t>Total number</t>
  </si>
  <si>
    <t>Average days from de-energization order creation to site de-energized</t>
  </si>
  <si>
    <t>Company name:</t>
  </si>
  <si>
    <t>Reporting for year:</t>
  </si>
  <si>
    <t>Monthly billing and meter reading performance
(by meter type)</t>
  </si>
  <si>
    <t>Date of last cycle run for the month or last date used in reports</t>
  </si>
  <si>
    <t>5.1.1 Monthly billing and meter reading performance</t>
  </si>
  <si>
    <t xml:space="preserve">5.2 Work completion performance measures </t>
  </si>
  <si>
    <t>Number of pre-arranged appointments with customers</t>
  </si>
  <si>
    <t>Number of appointments within the pre-arranged time period</t>
  </si>
  <si>
    <t>Minimum service standard</t>
  </si>
  <si>
    <t>5.3 Worker safety performance measures</t>
  </si>
  <si>
    <t>5.4 Customer satisfaction measures</t>
  </si>
  <si>
    <t xml:space="preserve"> as a % of  pre-arranged appts.</t>
  </si>
  <si>
    <t>Total number of completed connects and reconnects</t>
  </si>
  <si>
    <t>Average difference in days between the date the DER request is received from the retailer and the date the retailer is notified of completion via sending of the DEC</t>
  </si>
  <si>
    <t>Total number of completed de-energizations</t>
  </si>
  <si>
    <t>Minimum annual service standard</t>
  </si>
  <si>
    <t>Please provide annual numbers for the metrics for the previous five years according to the definitions used by the Canadian Gas Association.</t>
  </si>
  <si>
    <t xml:space="preserve">Minimum annual service standard </t>
  </si>
  <si>
    <t>5.2 Work completion performance measures</t>
  </si>
  <si>
    <t>5.1 Billing and meter reading performance measures</t>
  </si>
  <si>
    <t xml:space="preserve">For energizations and de-energizations, report monthly numbers of those performed. For de-energizations only, report the average number of days to send responses to retailers after they sent the requests and the average time to actually complete the work.  </t>
  </si>
  <si>
    <t>Annual average (year-to-date)</t>
  </si>
  <si>
    <t>Average days from de-energize order creation to site de-energized</t>
  </si>
  <si>
    <t>Average days from when request is received by distributor and retailer is notified of completion</t>
  </si>
  <si>
    <t>Number of de-energize completions</t>
  </si>
  <si>
    <t>Number of energize completions</t>
  </si>
  <si>
    <t>Percentage of tariff bill files that are sent on their scheduled publish date</t>
  </si>
  <si>
    <t>Annual average (year-to-date) for emergencies responded to within 60 minutes</t>
  </si>
  <si>
    <t>Annual average (year-to-date) for emergencies responded to within 120 minutes (AltaGas Utilities Inc. only)</t>
  </si>
  <si>
    <t>Annual average (year-to-date) for operation survey results  - per cent of responses indicating "not satisfied at all" (AltaGas Utilities Inc. only)</t>
  </si>
  <si>
    <t>Percentage of calls reaching an agent that are answered within 30 seconds</t>
  </si>
  <si>
    <t>Percentage of emergencies responded to within 60 minutes</t>
  </si>
  <si>
    <t>Number of TBDs resolved within 35 days</t>
  </si>
  <si>
    <t>Number of TBDs  resolved within 70 days</t>
  </si>
  <si>
    <t>Number of TBDs not resolved within 70 days</t>
  </si>
  <si>
    <t>For sites that have not had their meters read within one year, include de-energized sites that still have a meter. Group the sites by reason that the meters were not read and, for each reason, briefly describe the reason, provide the number of sites and provide the course(s) of action the owner will take to get the meters read and ensure that the situation does not occur again in the future.</t>
  </si>
  <si>
    <t xml:space="preserve"> Reporting Template for Gas Distributors</t>
  </si>
  <si>
    <t>Meters not read within 3 months of quarter's end</t>
  </si>
  <si>
    <t>Meters not read within a year of quarter's end</t>
  </si>
  <si>
    <t>5.3 Worker safety performance measure</t>
  </si>
  <si>
    <t>Lost time injuries</t>
  </si>
  <si>
    <t>Medical treatment injuries</t>
  </si>
  <si>
    <t>Fatalities</t>
  </si>
  <si>
    <t>Actual exposure hours</t>
  </si>
  <si>
    <t>5.3.1 All injury/illness frequency rate (AIIFR)</t>
  </si>
  <si>
    <t>5.3.2 Motor vehicle incident frequency rate</t>
  </si>
  <si>
    <t>Number of reportable vehicle incidents</t>
  </si>
  <si>
    <t>Corporate fleet vehicle actual kilometres</t>
  </si>
  <si>
    <t>Annual average</t>
  </si>
  <si>
    <t>Average monthly</t>
  </si>
  <si>
    <t xml:space="preserve">Monthly billing and meter reading performance
</t>
  </si>
  <si>
    <t>Rule 002: Service Quality and Reliability Performance Monitoring and Reporting for Owners of Electric Distribution Systems and for Gas Distributors ReportingTemplate (Gas)</t>
  </si>
  <si>
    <t xml:space="preserve">5.1.2 Cumulative meters not read within six months, and not read within one year </t>
  </si>
  <si>
    <t xml:space="preserve">Go to the six-month report tab and enter the name of your company as you will want it to appear on the header of the reports. On the same tab, enter the applicable year. </t>
  </si>
  <si>
    <t xml:space="preserve">The annual report builds from the six-month report, so when you are preparing the annual report, use the same template that you used to enter the six-month report data. </t>
  </si>
  <si>
    <t>On the top of each report, enter the appropriate dates: the date you are preparing the report and the date the system reports were generated.</t>
  </si>
  <si>
    <t>The "Annual Report" tab is auto-populated from the data provided in the six-month report tab, except for the following metrics:</t>
  </si>
  <si>
    <t>Number of sites not read within 6 months (as of June 30)</t>
  </si>
  <si>
    <t>Number of sites not read within 1 year by reason (as of June 30)</t>
  </si>
  <si>
    <t>5.1.2 Cumulative meters not read within six months, and not read within one year</t>
  </si>
  <si>
    <t xml:space="preserve">Please provide the site count for all sites  (other than de-energized sites) that have not had their meter read within six months. Include those sites that also appear in the metric of sites that have not had their meter read within one year. </t>
  </si>
  <si>
    <t>Please provide the monthly percentage of emergencies responded to within the applicable time frame(s) specified in Appendix D of Rule 002. Also, in the six-month report, enter the service standard for the owner as identified in Appendix D of Rule 002 in the "annual service standard" column.</t>
  </si>
  <si>
    <t>For each month, please provide the number of pre-arranged appointments with customers and the number of pre-arranged appointments met within the pre-arranged time period. In the six-month report, enter the service standard for the owner as identified in Appendix C of Rule 002 in the "minimum annual service standard" column.</t>
  </si>
  <si>
    <t>Provide the percentage of calls answered that are answered within 30 seconds. In the six-month report, enter the service standard for the owner as identified in Appendix E of Rule 002 in the "minimum annual service standard" column.</t>
  </si>
  <si>
    <t xml:space="preserve">  </t>
  </si>
  <si>
    <t>Energizations (ENCs)</t>
  </si>
  <si>
    <t>De-energizations (DECs)</t>
  </si>
  <si>
    <t>Total sites</t>
  </si>
  <si>
    <t>Please note that generally, within each table, cells that require your input are white and ones that contain formulas are shaded and should not be modified.</t>
  </si>
  <si>
    <t>Date six-month report last modified (if applicable):</t>
  </si>
  <si>
    <t>Date six-month reports generated:</t>
  </si>
  <si>
    <t>Date six-month report prepared:</t>
  </si>
  <si>
    <r>
      <t xml:space="preserve">* Cumulative metered energized sites with actual meter readings obtained by the MDM and provided to parties in accordance with Section 9 of Rule 028: </t>
    </r>
    <r>
      <rPr>
        <i/>
        <sz val="10"/>
        <rFont val="Arial"/>
        <family val="2"/>
      </rPr>
      <t>Natural Gas Settlement System Code Rules</t>
    </r>
  </si>
  <si>
    <t>For this metric, you have the option of reporting as of calendar month end or as of the date of the last cycle (billing or meter reading) of the month. Whichever method you use, please apply it consistently and enter the applicable dates at the top of the columns. For each month, report the counts based on the status on the date used. In the six-month report, enter the service standard for the owner as identified in Appendix B of Rule 002 in the "minimum annual service standard" column.</t>
  </si>
  <si>
    <t>Annual Report:</t>
  </si>
  <si>
    <t>Percentage of meters read</t>
  </si>
  <si>
    <t>Total energized sites</t>
  </si>
  <si>
    <t>Sites with meters read*</t>
  </si>
  <si>
    <t>Percentage of emergency response survey results indicating "not satisfied at all" (for Apex Utilities Inc. to respond to only)</t>
  </si>
  <si>
    <t>Percentage of emergencies responded to within 120 minutes (for Apex Utilities Inc. to respond to only)</t>
  </si>
  <si>
    <t>Percentage of calls reaching an agent that are answered within 30 seconds. (For Apex Utilities Inc. the calls are emergency calls only received during normal call centre hours.)</t>
  </si>
  <si>
    <t>5.4 Customer appointments</t>
  </si>
  <si>
    <t>5.5 Emergency response time</t>
  </si>
  <si>
    <t>5.6 Call answering service level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</si>
</sst>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00%"/>
    <numFmt numFmtId="165" formatCode="_(* #,##0_);_(* \(#,##0\);_(* &quot;-&quot;??_);_(@_)"/>
    <numFmt numFmtId="166" formatCode="[$-409]mmmm\ d\,\ yyyy;@"/>
    <numFmt numFmtId="167" formatCode="#,##0.0"/>
    <numFmt numFmtId="168" formatCode="0.0%"/>
  </numFmts>
  <fonts count="23" x14ac:knownFonts="1">
    <font>
      <sz val="10"/>
      <name val="Arial"/>
    </font>
    <font>
      <sz val="10"/>
      <name val="Arial"/>
      <family val="2"/>
    </font>
    <font>
      <sz val="8"/>
      <name val="Arial"/>
      <family val="2"/>
    </font>
    <font>
      <b/>
      <sz val="10"/>
      <name val="Arial"/>
      <family val="2"/>
    </font>
    <font>
      <sz val="10"/>
      <color indexed="10"/>
      <name val="Arial"/>
      <family val="2"/>
    </font>
    <font>
      <sz val="10"/>
      <name val="Arial"/>
      <family val="2"/>
    </font>
    <font>
      <b/>
      <sz val="14"/>
      <name val="Arial"/>
      <family val="2"/>
    </font>
    <font>
      <b/>
      <sz val="10"/>
      <name val="Arial Black"/>
      <family val="2"/>
    </font>
    <font>
      <sz val="10"/>
      <name val="Arial Black"/>
      <family val="2"/>
    </font>
    <font>
      <sz val="10"/>
      <name val="Arial"/>
      <family val="2"/>
    </font>
    <font>
      <b/>
      <sz val="10"/>
      <color theme="0"/>
      <name val="Arial"/>
      <family val="2"/>
    </font>
    <font>
      <sz val="10"/>
      <color rgb="FFFF0000"/>
      <name val="Arial"/>
      <family val="2"/>
    </font>
    <font>
      <b/>
      <sz val="12"/>
      <name val="Arial Black"/>
      <family val="2"/>
    </font>
    <font>
      <sz val="12"/>
      <name val="Arial"/>
      <family val="2"/>
    </font>
    <font>
      <b/>
      <sz val="12"/>
      <name val="Arial"/>
      <family val="2"/>
    </font>
    <font>
      <sz val="10"/>
      <color theme="1"/>
      <name val="Arial"/>
      <family val="2"/>
    </font>
    <font>
      <sz val="9"/>
      <name val="Arial Black"/>
      <family val="2"/>
    </font>
    <font>
      <sz val="8"/>
      <color rgb="FFFF0000"/>
      <name val="Arial"/>
      <family val="2"/>
    </font>
    <font>
      <b/>
      <sz val="8"/>
      <name val="Arial"/>
      <family val="2"/>
    </font>
    <font>
      <b/>
      <sz val="22"/>
      <name val="Arial"/>
      <family val="2"/>
    </font>
    <font>
      <i/>
      <sz val="10"/>
      <name val="Arial"/>
      <family val="2"/>
    </font>
    <font>
      <b/>
      <sz val="11"/>
      <name val="Arial Black"/>
      <family val="2"/>
    </font>
    <font>
      <sz val="11"/>
      <name val="Arial"/>
      <family val="2"/>
    </font>
  </fonts>
  <fills count="10">
    <fill>
      <patternFill patternType="none"/>
    </fill>
    <fill>
      <patternFill patternType="gray125"/>
    </fill>
    <fill>
      <patternFill patternType="solid">
        <fgColor indexed="9"/>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6" tint="0.59999389629810485"/>
        <bgColor indexed="64"/>
      </patternFill>
    </fill>
  </fills>
  <borders count="3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applyBorder="0"/>
    <xf numFmtId="43" fontId="1" fillId="0" borderId="0" applyFont="0" applyFill="0" applyBorder="0" applyAlignment="0" applyProtection="0"/>
    <xf numFmtId="0" fontId="1" fillId="0" borderId="0" applyBorder="0"/>
    <xf numFmtId="9" fontId="9" fillId="0" borderId="0" applyFont="0" applyFill="0" applyBorder="0" applyAlignment="0" applyProtection="0"/>
  </cellStyleXfs>
  <cellXfs count="376">
    <xf numFmtId="0" fontId="0" fillId="0" borderId="0" xfId="0"/>
    <xf numFmtId="0" fontId="0" fillId="0" borderId="0" xfId="0" applyBorder="1"/>
    <xf numFmtId="0" fontId="0" fillId="0" borderId="0" xfId="0" applyFill="1"/>
    <xf numFmtId="0" fontId="0" fillId="0" borderId="0" xfId="0" applyFill="1" applyBorder="1"/>
    <xf numFmtId="0" fontId="0" fillId="0" borderId="0" xfId="0" applyAlignment="1">
      <alignment horizontal="right" indent="1"/>
    </xf>
    <xf numFmtId="0" fontId="0" fillId="0" borderId="0" xfId="0" applyBorder="1" applyAlignment="1">
      <alignment horizontal="right" indent="1"/>
    </xf>
    <xf numFmtId="0" fontId="3" fillId="0" borderId="0" xfId="0" applyFont="1"/>
    <xf numFmtId="0" fontId="0" fillId="0" borderId="0" xfId="0" applyNumberFormat="1" applyAlignment="1">
      <alignment wrapText="1" shrinkToFit="1"/>
    </xf>
    <xf numFmtId="0" fontId="1" fillId="0" borderId="0" xfId="0" applyFont="1"/>
    <xf numFmtId="0" fontId="3" fillId="0" borderId="0" xfId="0" applyFont="1" applyFill="1" applyBorder="1" applyAlignment="1">
      <alignment horizontal="left" wrapText="1" indent="1"/>
    </xf>
    <xf numFmtId="2" fontId="0" fillId="0" borderId="0" xfId="0" applyNumberFormat="1" applyAlignment="1">
      <alignment horizontal="right" wrapText="1" shrinkToFit="1"/>
    </xf>
    <xf numFmtId="0" fontId="3" fillId="0" borderId="0" xfId="0" applyFont="1" applyFill="1" applyBorder="1" applyAlignment="1">
      <alignment wrapText="1"/>
    </xf>
    <xf numFmtId="0" fontId="5" fillId="0" borderId="0" xfId="0" applyFont="1" applyBorder="1" applyAlignment="1">
      <alignment horizontal="left" vertical="center" wrapText="1" indent="2"/>
    </xf>
    <xf numFmtId="9" fontId="0" fillId="0" borderId="0" xfId="0" applyNumberFormat="1"/>
    <xf numFmtId="0" fontId="0" fillId="0" borderId="0" xfId="0" applyFill="1" applyBorder="1" applyAlignment="1">
      <alignment horizontal="right" vertical="center" indent="1"/>
    </xf>
    <xf numFmtId="0" fontId="0" fillId="2" borderId="0" xfId="0" applyFill="1"/>
    <xf numFmtId="0" fontId="3" fillId="0" borderId="0" xfId="0" applyFont="1" applyFill="1" applyBorder="1" applyAlignment="1"/>
    <xf numFmtId="0" fontId="1"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2" borderId="0" xfId="0" applyFont="1" applyFill="1" applyAlignment="1">
      <alignment horizontal="right"/>
    </xf>
    <xf numFmtId="0" fontId="0" fillId="2" borderId="0" xfId="0" applyFill="1" applyAlignment="1">
      <alignment horizontal="right"/>
    </xf>
    <xf numFmtId="0" fontId="0" fillId="0" borderId="0" xfId="0" applyAlignment="1">
      <alignment vertical="center"/>
    </xf>
    <xf numFmtId="0" fontId="1" fillId="2" borderId="0" xfId="0" applyFont="1" applyFill="1" applyAlignment="1">
      <alignment wrapText="1"/>
    </xf>
    <xf numFmtId="0" fontId="1" fillId="0" borderId="0" xfId="0" quotePrefix="1" applyFont="1" applyAlignment="1"/>
    <xf numFmtId="0" fontId="0" fillId="0" borderId="0" xfId="0" applyFill="1" applyBorder="1" applyAlignment="1"/>
    <xf numFmtId="0" fontId="3" fillId="0" borderId="0" xfId="0" applyFont="1" applyFill="1" applyAlignment="1">
      <alignment horizontal="right" indent="1"/>
    </xf>
    <xf numFmtId="0" fontId="3" fillId="0" borderId="0" xfId="0" applyFont="1" applyFill="1" applyBorder="1" applyAlignment="1">
      <alignment horizontal="right" vertical="center" wrapText="1" indent="1"/>
    </xf>
    <xf numFmtId="0" fontId="3" fillId="0" borderId="0" xfId="0" applyFont="1" applyFill="1" applyBorder="1" applyAlignment="1">
      <alignment horizontal="right" indent="1"/>
    </xf>
    <xf numFmtId="0" fontId="0" fillId="0" borderId="0" xfId="0" applyFill="1" applyAlignment="1">
      <alignment horizontal="right" indent="1"/>
    </xf>
    <xf numFmtId="3" fontId="0" fillId="0" borderId="0" xfId="0" applyNumberFormat="1" applyFill="1" applyBorder="1" applyAlignment="1">
      <alignment horizontal="right" indent="1"/>
    </xf>
    <xf numFmtId="0" fontId="0" fillId="0" borderId="0" xfId="0" applyFill="1" applyAlignment="1">
      <alignment vertical="center"/>
    </xf>
    <xf numFmtId="0" fontId="3" fillId="0" borderId="0" xfId="0" applyFont="1" applyAlignment="1">
      <alignment vertical="center"/>
    </xf>
    <xf numFmtId="0" fontId="1" fillId="2" borderId="0" xfId="0" applyFont="1" applyFill="1" applyAlignment="1" applyProtection="1">
      <alignment wrapText="1"/>
      <protection locked="0"/>
    </xf>
    <xf numFmtId="0" fontId="0" fillId="0" borderId="0" xfId="0" applyProtection="1">
      <protection locked="0"/>
    </xf>
    <xf numFmtId="0" fontId="1" fillId="0" borderId="0" xfId="0" applyFont="1" applyBorder="1"/>
    <xf numFmtId="0" fontId="0" fillId="2" borderId="0" xfId="0" applyFill="1" applyProtection="1">
      <protection locked="0"/>
    </xf>
    <xf numFmtId="0" fontId="0" fillId="0" borderId="0" xfId="0" applyAlignment="1">
      <alignment horizontal="right" vertical="center"/>
    </xf>
    <xf numFmtId="0" fontId="1" fillId="0" borderId="0" xfId="0" applyFont="1" applyAlignment="1" applyProtection="1">
      <alignment vertical="center"/>
      <protection locked="0"/>
    </xf>
    <xf numFmtId="0" fontId="0" fillId="0" borderId="0" xfId="0" applyFill="1" applyBorder="1" applyProtection="1">
      <protection locked="0"/>
    </xf>
    <xf numFmtId="0" fontId="3" fillId="0" borderId="0" xfId="0" applyFont="1" applyProtection="1">
      <protection locked="0"/>
    </xf>
    <xf numFmtId="0" fontId="0" fillId="0" borderId="0" xfId="0" applyAlignment="1" applyProtection="1">
      <alignment horizontal="right" indent="1"/>
      <protection locked="0"/>
    </xf>
    <xf numFmtId="0" fontId="0" fillId="0" borderId="0" xfId="0" applyFill="1" applyBorder="1" applyAlignment="1" applyProtection="1">
      <alignment vertical="center" wrapText="1"/>
      <protection locked="0"/>
    </xf>
    <xf numFmtId="164" fontId="0" fillId="0" borderId="0" xfId="0" applyNumberFormat="1" applyFill="1" applyBorder="1" applyAlignment="1" applyProtection="1">
      <alignment horizontal="right" vertical="center" indent="1"/>
      <protection locked="0"/>
    </xf>
    <xf numFmtId="0" fontId="0" fillId="0" borderId="0" xfId="0" applyFill="1" applyProtection="1">
      <protection locked="0"/>
    </xf>
    <xf numFmtId="0" fontId="0" fillId="2" borderId="0" xfId="0" applyFill="1" applyAlignment="1" applyProtection="1">
      <alignment wrapText="1"/>
      <protection locked="0"/>
    </xf>
    <xf numFmtId="0" fontId="0" fillId="0" borderId="0" xfId="0" applyAlignment="1">
      <alignment horizontal="left"/>
    </xf>
    <xf numFmtId="49" fontId="0" fillId="0" borderId="0" xfId="0" applyNumberFormat="1" applyFill="1" applyBorder="1"/>
    <xf numFmtId="0" fontId="1" fillId="2" borderId="0" xfId="0" applyFont="1" applyFill="1"/>
    <xf numFmtId="0" fontId="0" fillId="0" borderId="0" xfId="0" applyFill="1" applyBorder="1" applyAlignment="1" applyProtection="1">
      <alignment horizontal="right"/>
      <protection locked="0"/>
    </xf>
    <xf numFmtId="0" fontId="3" fillId="0" borderId="0" xfId="0" applyFont="1" applyBorder="1" applyAlignment="1">
      <alignment horizontal="left" indent="2"/>
    </xf>
    <xf numFmtId="16" fontId="3" fillId="0" borderId="0" xfId="0" applyNumberFormat="1" applyFont="1" applyFill="1" applyBorder="1" applyProtection="1">
      <protection locked="0"/>
    </xf>
    <xf numFmtId="0" fontId="1" fillId="0" borderId="0" xfId="0" applyFont="1" applyAlignment="1">
      <alignment horizontal="left" indent="3"/>
    </xf>
    <xf numFmtId="0" fontId="0" fillId="0" borderId="0" xfId="0" applyAlignment="1">
      <alignment horizontal="left" indent="4"/>
    </xf>
    <xf numFmtId="37" fontId="0" fillId="0" borderId="0" xfId="0" applyNumberFormat="1"/>
    <xf numFmtId="10" fontId="0" fillId="0" borderId="0" xfId="0" applyNumberFormat="1"/>
    <xf numFmtId="0" fontId="1" fillId="0" borderId="0" xfId="0" applyFont="1" applyAlignment="1"/>
    <xf numFmtId="10" fontId="0" fillId="0" borderId="0" xfId="3" applyNumberFormat="1" applyFont="1"/>
    <xf numFmtId="0" fontId="1" fillId="0" borderId="0" xfId="0" applyFont="1" applyAlignment="1">
      <alignment horizontal="left" indent="4"/>
    </xf>
    <xf numFmtId="0" fontId="1" fillId="0" borderId="2" xfId="0" applyFont="1" applyBorder="1" applyAlignment="1">
      <alignment horizontal="left" vertical="center" wrapText="1"/>
    </xf>
    <xf numFmtId="0" fontId="0" fillId="0" borderId="2" xfId="0" applyBorder="1" applyAlignment="1">
      <alignment horizontal="left" vertical="center" wrapText="1"/>
    </xf>
    <xf numFmtId="0" fontId="1" fillId="0" borderId="0" xfId="0" applyFont="1" applyFill="1" applyProtection="1">
      <protection locked="0"/>
    </xf>
    <xf numFmtId="0" fontId="1" fillId="6" borderId="0" xfId="0" applyFont="1" applyFill="1" applyProtection="1">
      <protection locked="0"/>
    </xf>
    <xf numFmtId="0" fontId="1" fillId="6" borderId="0" xfId="0" applyFont="1" applyFill="1" applyAlignment="1" applyProtection="1">
      <alignment horizontal="right" indent="1"/>
      <protection locked="0"/>
    </xf>
    <xf numFmtId="0" fontId="7" fillId="6" borderId="0" xfId="0" applyFont="1" applyFill="1" applyAlignment="1" applyProtection="1">
      <alignment horizontal="right"/>
      <protection locked="0"/>
    </xf>
    <xf numFmtId="0" fontId="0" fillId="0" borderId="17" xfId="0" applyBorder="1" applyAlignment="1">
      <alignment horizontal="left" vertical="center" wrapText="1"/>
    </xf>
    <xf numFmtId="0" fontId="1" fillId="8" borderId="2" xfId="0" applyFont="1" applyFill="1" applyBorder="1" applyAlignment="1" applyProtection="1">
      <alignment horizontal="center" vertical="center" wrapText="1"/>
      <protection locked="0"/>
    </xf>
    <xf numFmtId="0" fontId="3" fillId="6" borderId="1" xfId="0" applyFont="1" applyFill="1" applyBorder="1" applyAlignment="1">
      <alignment horizontal="center" vertical="center" wrapText="1"/>
    </xf>
    <xf numFmtId="0" fontId="0" fillId="0" borderId="0" xfId="0" applyFill="1" applyBorder="1" applyAlignment="1" applyProtection="1">
      <alignment horizontal="left" vertical="center" wrapText="1" indent="1"/>
      <protection locked="0"/>
    </xf>
    <xf numFmtId="0" fontId="3" fillId="0" borderId="0" xfId="0" applyFont="1" applyFill="1" applyBorder="1" applyAlignment="1" applyProtection="1">
      <alignment horizontal="center"/>
      <protection locked="0"/>
    </xf>
    <xf numFmtId="0" fontId="1" fillId="7" borderId="2"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xf numFmtId="0" fontId="0" fillId="5" borderId="2" xfId="0" applyFill="1" applyBorder="1" applyAlignment="1" applyProtection="1">
      <alignment vertical="center" wrapText="1"/>
      <protection locked="0"/>
    </xf>
    <xf numFmtId="0" fontId="3" fillId="7" borderId="2" xfId="0" applyFont="1" applyFill="1" applyBorder="1" applyAlignment="1">
      <alignment horizontal="center" vertical="center" wrapText="1"/>
    </xf>
    <xf numFmtId="0" fontId="3" fillId="7" borderId="2" xfId="0" applyFont="1" applyFill="1" applyBorder="1" applyAlignment="1">
      <alignment horizontal="center" vertical="center"/>
    </xf>
    <xf numFmtId="0" fontId="0" fillId="0" borderId="11" xfId="0" applyFill="1" applyBorder="1" applyProtection="1">
      <protection locked="0"/>
    </xf>
    <xf numFmtId="0" fontId="0" fillId="0" borderId="10" xfId="0" applyFill="1" applyBorder="1" applyProtection="1">
      <protection locked="0"/>
    </xf>
    <xf numFmtId="10" fontId="1" fillId="0" borderId="0" xfId="0" applyNumberFormat="1" applyFont="1" applyFill="1" applyBorder="1" applyAlignment="1">
      <alignment horizontal="right" vertical="center" indent="1"/>
    </xf>
    <xf numFmtId="10" fontId="1" fillId="0" borderId="0" xfId="0" applyNumberFormat="1" applyFont="1" applyFill="1" applyBorder="1" applyAlignment="1">
      <alignment horizontal="right" vertical="center" wrapText="1" indent="1"/>
    </xf>
    <xf numFmtId="0" fontId="1" fillId="0" borderId="0" xfId="0" applyFont="1" applyFill="1" applyBorder="1" applyAlignment="1">
      <alignment horizontal="left" vertical="center" wrapText="1"/>
    </xf>
    <xf numFmtId="9" fontId="0" fillId="0" borderId="0" xfId="0" applyNumberFormat="1" applyFill="1" applyBorder="1" applyAlignment="1">
      <alignment horizontal="right" vertical="center" indent="1"/>
    </xf>
    <xf numFmtId="10" fontId="0" fillId="0" borderId="0" xfId="0" applyNumberFormat="1" applyFill="1" applyBorder="1" applyAlignment="1">
      <alignment horizontal="right" vertical="center" indent="1"/>
    </xf>
    <xf numFmtId="0" fontId="1" fillId="6" borderId="0" xfId="2" applyFont="1" applyFill="1" applyAlignment="1" applyProtection="1">
      <alignment vertical="center"/>
      <protection locked="0"/>
    </xf>
    <xf numFmtId="0" fontId="1" fillId="6" borderId="0" xfId="2" applyFont="1" applyFill="1" applyAlignment="1" applyProtection="1">
      <alignment horizontal="right" vertical="center"/>
      <protection locked="0"/>
    </xf>
    <xf numFmtId="0" fontId="12" fillId="6" borderId="0" xfId="2" applyFont="1" applyFill="1" applyAlignment="1" applyProtection="1">
      <alignment vertical="center"/>
      <protection locked="0"/>
    </xf>
    <xf numFmtId="0" fontId="13" fillId="6" borderId="0" xfId="2" applyFont="1" applyFill="1" applyAlignment="1" applyProtection="1">
      <alignment vertical="center"/>
      <protection locked="0"/>
    </xf>
    <xf numFmtId="0" fontId="1" fillId="0" borderId="2" xfId="2" applyFont="1" applyFill="1" applyBorder="1" applyAlignment="1" applyProtection="1">
      <alignment horizontal="left" vertical="center"/>
      <protection locked="0"/>
    </xf>
    <xf numFmtId="0" fontId="7" fillId="6" borderId="0" xfId="2" applyFont="1" applyFill="1" applyAlignment="1" applyProtection="1">
      <alignment vertical="center"/>
      <protection locked="0"/>
    </xf>
    <xf numFmtId="0" fontId="1" fillId="6" borderId="0" xfId="2" applyFont="1" applyFill="1" applyAlignment="1" applyProtection="1">
      <alignment vertical="center" wrapText="1"/>
      <protection locked="0"/>
    </xf>
    <xf numFmtId="0" fontId="1" fillId="6" borderId="0" xfId="0" applyFont="1" applyFill="1" applyAlignment="1">
      <alignment vertical="center"/>
    </xf>
    <xf numFmtId="0" fontId="1" fillId="0" borderId="0" xfId="0" applyFont="1" applyFill="1" applyAlignment="1">
      <alignment vertical="center"/>
    </xf>
    <xf numFmtId="0" fontId="7" fillId="6" borderId="0" xfId="0" applyFont="1" applyFill="1" applyAlignment="1">
      <alignment vertical="center"/>
    </xf>
    <xf numFmtId="0" fontId="1" fillId="6" borderId="0" xfId="0" applyFont="1" applyFill="1" applyAlignment="1">
      <alignment horizontal="right" vertical="center"/>
    </xf>
    <xf numFmtId="0" fontId="11" fillId="6" borderId="0" xfId="0" applyFont="1" applyFill="1" applyAlignment="1">
      <alignment vertical="center"/>
    </xf>
    <xf numFmtId="0" fontId="1" fillId="0" borderId="0" xfId="0" applyFont="1" applyAlignment="1">
      <alignment vertical="center"/>
    </xf>
    <xf numFmtId="0" fontId="3" fillId="0" borderId="0" xfId="0" applyFont="1" applyBorder="1"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Fill="1" applyBorder="1" applyAlignment="1">
      <alignment horizontal="right" vertical="center"/>
    </xf>
    <xf numFmtId="0" fontId="0" fillId="0" borderId="0" xfId="0" applyAlignment="1" applyProtection="1">
      <alignment vertical="center"/>
      <protection locked="0"/>
    </xf>
    <xf numFmtId="0" fontId="3" fillId="0" borderId="0" xfId="0" applyFont="1" applyAlignment="1" applyProtection="1">
      <alignment vertical="center"/>
      <protection locked="0"/>
    </xf>
    <xf numFmtId="0" fontId="0" fillId="0" borderId="0" xfId="0" applyAlignment="1" applyProtection="1">
      <alignment horizontal="right" vertical="center"/>
      <protection locked="0"/>
    </xf>
    <xf numFmtId="0" fontId="0" fillId="0" borderId="0" xfId="0" applyFill="1" applyAlignment="1" applyProtection="1">
      <alignment vertical="center"/>
      <protection locked="0"/>
    </xf>
    <xf numFmtId="0" fontId="1" fillId="0" borderId="0" xfId="0" applyFont="1" applyBorder="1" applyAlignment="1" applyProtection="1">
      <alignment vertical="center"/>
      <protection locked="0"/>
    </xf>
    <xf numFmtId="3" fontId="1" fillId="0" borderId="0" xfId="0" applyNumberFormat="1" applyFont="1" applyFill="1" applyBorder="1" applyAlignment="1" applyProtection="1">
      <alignment horizontal="right" vertical="center"/>
      <protection locked="0"/>
    </xf>
    <xf numFmtId="10" fontId="1" fillId="0" borderId="0" xfId="0" applyNumberFormat="1" applyFont="1" applyFill="1" applyBorder="1" applyAlignment="1" applyProtection="1">
      <alignment horizontal="right" vertical="center"/>
      <protection locked="0"/>
    </xf>
    <xf numFmtId="0" fontId="3" fillId="0" borderId="0" xfId="0" applyFont="1" applyFill="1" applyAlignment="1">
      <alignment horizontal="left" vertical="center"/>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0" fillId="0" borderId="0" xfId="0" applyFill="1" applyBorder="1" applyAlignment="1" applyProtection="1">
      <alignment vertical="center"/>
      <protection locked="0"/>
    </xf>
    <xf numFmtId="0" fontId="0" fillId="0" borderId="0" xfId="0" applyFill="1" applyBorder="1" applyAlignment="1" applyProtection="1">
      <alignment horizontal="right" vertical="center"/>
      <protection locked="0"/>
    </xf>
    <xf numFmtId="0" fontId="0" fillId="0" borderId="0" xfId="0" applyBorder="1" applyAlignment="1" applyProtection="1">
      <alignment vertical="center"/>
      <protection locked="0"/>
    </xf>
    <xf numFmtId="0" fontId="4" fillId="0" borderId="0" xfId="0" applyFont="1" applyAlignment="1" applyProtection="1">
      <alignment horizontal="right" vertical="center"/>
      <protection locked="0"/>
    </xf>
    <xf numFmtId="0" fontId="0" fillId="0" borderId="10" xfId="0" applyFill="1" applyBorder="1" applyAlignment="1" applyProtection="1">
      <alignment horizontal="left" vertical="center" wrapText="1"/>
      <protection locked="0"/>
    </xf>
    <xf numFmtId="0" fontId="0" fillId="0" borderId="0" xfId="0" applyFill="1" applyBorder="1" applyAlignment="1" applyProtection="1">
      <alignment horizontal="left" vertical="center" wrapText="1"/>
      <protection locked="0"/>
    </xf>
    <xf numFmtId="0" fontId="3" fillId="0" borderId="0" xfId="0" applyFont="1" applyFill="1" applyBorder="1" applyAlignment="1" applyProtection="1">
      <alignment horizontal="center" vertical="center"/>
      <protection locked="0"/>
    </xf>
    <xf numFmtId="0" fontId="0" fillId="0" borderId="11" xfId="0" applyFill="1" applyBorder="1" applyAlignment="1" applyProtection="1">
      <alignment vertical="center"/>
      <protection locked="0"/>
    </xf>
    <xf numFmtId="0" fontId="0" fillId="5" borderId="14" xfId="0" applyFill="1" applyBorder="1" applyAlignment="1" applyProtection="1">
      <alignment vertical="center"/>
      <protection locked="0"/>
    </xf>
    <xf numFmtId="0" fontId="1" fillId="5" borderId="2" xfId="0" applyFont="1" applyFill="1" applyBorder="1" applyAlignment="1" applyProtection="1">
      <alignment vertical="center" wrapText="1"/>
      <protection locked="0"/>
    </xf>
    <xf numFmtId="0" fontId="0" fillId="0" borderId="10" xfId="0" applyFill="1" applyBorder="1" applyAlignment="1" applyProtection="1">
      <alignment vertical="center"/>
      <protection locked="0"/>
    </xf>
    <xf numFmtId="0" fontId="1" fillId="0" borderId="0" xfId="0" applyFont="1" applyFill="1" applyBorder="1" applyAlignment="1" applyProtection="1">
      <alignment vertical="center" wrapText="1"/>
      <protection locked="0"/>
    </xf>
    <xf numFmtId="3" fontId="0" fillId="0" borderId="0" xfId="0" applyNumberFormat="1" applyFill="1" applyBorder="1" applyAlignment="1" applyProtection="1">
      <alignment horizontal="right" vertical="center"/>
      <protection locked="0"/>
    </xf>
    <xf numFmtId="0" fontId="10" fillId="0" borderId="0" xfId="0" applyFont="1" applyAlignment="1">
      <alignment vertical="center"/>
    </xf>
    <xf numFmtId="164" fontId="0" fillId="0" borderId="0" xfId="0" applyNumberFormat="1" applyFill="1" applyBorder="1" applyAlignment="1" applyProtection="1">
      <alignment horizontal="right" vertical="center"/>
      <protection locked="0"/>
    </xf>
    <xf numFmtId="16" fontId="3" fillId="0" borderId="0" xfId="0" applyNumberFormat="1" applyFont="1" applyFill="1" applyBorder="1" applyAlignment="1" applyProtection="1">
      <alignment vertical="center"/>
      <protection locked="0"/>
    </xf>
    <xf numFmtId="0" fontId="1" fillId="9" borderId="15" xfId="0" applyFont="1" applyFill="1" applyBorder="1" applyAlignment="1" applyProtection="1">
      <alignment horizontal="center" vertical="center" wrapText="1"/>
      <protection locked="0"/>
    </xf>
    <xf numFmtId="0" fontId="3" fillId="7" borderId="15" xfId="0" applyFont="1" applyFill="1" applyBorder="1" applyAlignment="1">
      <alignment horizontal="center" vertical="center" wrapText="1"/>
    </xf>
    <xf numFmtId="0" fontId="3" fillId="7" borderId="15" xfId="0" applyFont="1" applyFill="1" applyBorder="1" applyAlignment="1">
      <alignment horizontal="center" vertical="center"/>
    </xf>
    <xf numFmtId="0" fontId="1" fillId="0" borderId="0" xfId="0" applyFont="1" applyFill="1" applyBorder="1" applyAlignment="1" applyProtection="1">
      <alignment vertical="center"/>
      <protection locked="0"/>
    </xf>
    <xf numFmtId="166" fontId="8" fillId="0" borderId="2" xfId="0" applyNumberFormat="1" applyFont="1" applyFill="1" applyBorder="1" applyAlignment="1" applyProtection="1">
      <alignment horizontal="right"/>
      <protection locked="0"/>
    </xf>
    <xf numFmtId="0" fontId="3" fillId="7" borderId="2" xfId="0" applyFont="1" applyFill="1" applyBorder="1" applyAlignment="1" applyProtection="1">
      <alignment horizontal="center" vertical="center"/>
      <protection locked="0"/>
    </xf>
    <xf numFmtId="0" fontId="3" fillId="6" borderId="1" xfId="0" applyFont="1" applyFill="1" applyBorder="1" applyAlignment="1">
      <alignment horizontal="center" vertical="center" wrapText="1"/>
    </xf>
    <xf numFmtId="0" fontId="3" fillId="7" borderId="2" xfId="0" applyFont="1" applyFill="1" applyBorder="1" applyAlignment="1" applyProtection="1">
      <alignment horizontal="center"/>
      <protection locked="0"/>
    </xf>
    <xf numFmtId="0" fontId="0" fillId="0" borderId="0" xfId="0" applyAlignment="1">
      <alignment horizontal="center"/>
    </xf>
    <xf numFmtId="0" fontId="1" fillId="0" borderId="0" xfId="0" applyFont="1" applyFill="1" applyBorder="1" applyAlignment="1" applyProtection="1">
      <alignment horizontal="left" vertical="center" wrapText="1"/>
      <protection locked="0"/>
    </xf>
    <xf numFmtId="0" fontId="1" fillId="0" borderId="0" xfId="0" applyFont="1" applyFill="1" applyAlignment="1" applyProtection="1">
      <alignment horizontal="center"/>
      <protection locked="0"/>
    </xf>
    <xf numFmtId="0" fontId="0" fillId="0" borderId="0" xfId="0" applyAlignment="1" applyProtection="1">
      <alignment horizontal="center"/>
      <protection locked="0"/>
    </xf>
    <xf numFmtId="0" fontId="0" fillId="0" borderId="0" xfId="0" applyFill="1" applyAlignment="1" applyProtection="1">
      <alignment horizontal="center"/>
      <protection locked="0"/>
    </xf>
    <xf numFmtId="0" fontId="0" fillId="0" borderId="0" xfId="0" applyAlignment="1">
      <alignment horizontal="center" vertical="center"/>
    </xf>
    <xf numFmtId="0" fontId="0" fillId="0" borderId="0" xfId="0" applyFill="1" applyAlignment="1">
      <alignment horizontal="center"/>
    </xf>
    <xf numFmtId="0" fontId="0" fillId="0" borderId="0" xfId="0" applyFill="1" applyBorder="1" applyAlignment="1" applyProtection="1">
      <alignment horizontal="center"/>
      <protection locked="0"/>
    </xf>
    <xf numFmtId="0" fontId="0" fillId="2" borderId="0" xfId="0" applyFill="1" applyAlignment="1" applyProtection="1">
      <alignment horizontal="left" vertical="center"/>
      <protection locked="0"/>
    </xf>
    <xf numFmtId="0" fontId="15" fillId="2" borderId="0" xfId="0" applyFont="1" applyFill="1" applyAlignment="1" applyProtection="1">
      <alignment horizontal="left" vertical="center" wrapText="1"/>
      <protection locked="0"/>
    </xf>
    <xf numFmtId="0" fontId="15" fillId="2" borderId="0" xfId="0" applyFont="1" applyFill="1" applyAlignment="1" applyProtection="1">
      <alignment horizontal="left" vertical="center"/>
      <protection locked="0"/>
    </xf>
    <xf numFmtId="0" fontId="1" fillId="2" borderId="0" xfId="0" applyFont="1" applyFill="1" applyAlignment="1" applyProtection="1">
      <alignment horizontal="left" vertical="center"/>
      <protection locked="0"/>
    </xf>
    <xf numFmtId="0" fontId="1" fillId="0" borderId="0" xfId="0" applyFont="1" applyFill="1" applyAlignment="1" applyProtection="1">
      <alignment vertical="center" wrapText="1"/>
      <protection locked="0"/>
    </xf>
    <xf numFmtId="3" fontId="0" fillId="0" borderId="0" xfId="0" applyNumberFormat="1"/>
    <xf numFmtId="3" fontId="1" fillId="0" borderId="2" xfId="0" applyNumberFormat="1" applyFont="1" applyFill="1" applyBorder="1" applyAlignment="1" applyProtection="1">
      <alignment horizontal="center"/>
      <protection locked="0"/>
    </xf>
    <xf numFmtId="0" fontId="3" fillId="7" borderId="2" xfId="0" applyFont="1" applyFill="1" applyBorder="1" applyAlignment="1" applyProtection="1">
      <alignment horizontal="center" vertical="center"/>
      <protection locked="0"/>
    </xf>
    <xf numFmtId="0" fontId="3" fillId="6" borderId="2" xfId="0" applyFont="1" applyFill="1" applyBorder="1" applyAlignment="1" applyProtection="1">
      <alignment horizontal="center" vertical="center" wrapText="1"/>
      <protection locked="0"/>
    </xf>
    <xf numFmtId="0" fontId="0" fillId="6" borderId="2" xfId="0" applyFill="1" applyBorder="1" applyAlignment="1" applyProtection="1">
      <alignment horizontal="center" vertical="center"/>
      <protection locked="0"/>
    </xf>
    <xf numFmtId="0" fontId="3" fillId="7" borderId="2" xfId="0" applyFont="1" applyFill="1" applyBorder="1" applyAlignment="1">
      <alignment horizontal="center" vertical="center"/>
    </xf>
    <xf numFmtId="168" fontId="1" fillId="0" borderId="0" xfId="0" applyNumberFormat="1" applyFont="1"/>
    <xf numFmtId="0" fontId="3" fillId="9" borderId="2" xfId="0" applyFont="1" applyFill="1" applyBorder="1" applyAlignment="1">
      <alignment horizontal="center" vertical="center" wrapText="1"/>
    </xf>
    <xf numFmtId="0" fontId="3" fillId="9" borderId="15" xfId="0" applyFont="1" applyFill="1" applyBorder="1" applyAlignment="1" applyProtection="1">
      <alignment horizontal="center" wrapText="1"/>
      <protection locked="0"/>
    </xf>
    <xf numFmtId="0" fontId="1" fillId="9" borderId="2" xfId="0" applyFont="1" applyFill="1" applyBorder="1" applyAlignment="1" applyProtection="1">
      <alignment vertical="center" wrapText="1"/>
      <protection locked="0"/>
    </xf>
    <xf numFmtId="0" fontId="3" fillId="9" borderId="2" xfId="0" applyFont="1" applyFill="1" applyBorder="1" applyAlignment="1">
      <alignment vertical="center" wrapText="1"/>
    </xf>
    <xf numFmtId="166" fontId="16" fillId="0" borderId="2" xfId="0" applyNumberFormat="1" applyFont="1" applyFill="1" applyBorder="1" applyAlignment="1" applyProtection="1">
      <alignment horizontal="right"/>
      <protection locked="0"/>
    </xf>
    <xf numFmtId="166" fontId="1" fillId="0" borderId="2" xfId="0" applyNumberFormat="1" applyFont="1" applyFill="1" applyBorder="1" applyAlignment="1" applyProtection="1">
      <alignment vertical="center"/>
      <protection locked="0"/>
    </xf>
    <xf numFmtId="3" fontId="1" fillId="0" borderId="25" xfId="0" applyNumberFormat="1" applyFont="1" applyFill="1" applyBorder="1" applyAlignment="1" applyProtection="1">
      <alignment horizontal="center" vertical="center" wrapText="1"/>
      <protection locked="0"/>
    </xf>
    <xf numFmtId="3" fontId="1" fillId="0" borderId="2" xfId="0" applyNumberFormat="1" applyFont="1" applyFill="1" applyBorder="1" applyAlignment="1" applyProtection="1">
      <alignment horizontal="center" vertical="center"/>
      <protection locked="0"/>
    </xf>
    <xf numFmtId="3" fontId="1" fillId="0" borderId="17" xfId="0" applyNumberFormat="1" applyFont="1" applyFill="1" applyBorder="1" applyAlignment="1" applyProtection="1">
      <alignment horizontal="center" vertical="center"/>
      <protection locked="0"/>
    </xf>
    <xf numFmtId="167" fontId="1" fillId="0" borderId="2" xfId="0" applyNumberFormat="1" applyFont="1" applyFill="1" applyBorder="1" applyAlignment="1" applyProtection="1">
      <alignment horizontal="center" vertical="center"/>
      <protection locked="0"/>
    </xf>
    <xf numFmtId="0" fontId="0" fillId="0" borderId="10" xfId="0" applyFill="1" applyBorder="1" applyAlignment="1" applyProtection="1">
      <alignment horizontal="center"/>
      <protection locked="0"/>
    </xf>
    <xf numFmtId="0" fontId="1" fillId="0" borderId="0" xfId="0" applyFont="1" applyFill="1" applyBorder="1" applyAlignment="1" applyProtection="1">
      <alignment horizontal="center" wrapText="1"/>
      <protection locked="0"/>
    </xf>
    <xf numFmtId="0" fontId="0" fillId="0" borderId="0" xfId="0" applyFill="1" applyBorder="1" applyAlignment="1" applyProtection="1">
      <alignment horizontal="center" wrapText="1"/>
      <protection locked="0"/>
    </xf>
    <xf numFmtId="3" fontId="0" fillId="0" borderId="0"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3" fontId="1" fillId="5" borderId="2" xfId="0" applyNumberFormat="1" applyFont="1" applyFill="1" applyBorder="1" applyAlignment="1" applyProtection="1">
      <alignment horizontal="center"/>
    </xf>
    <xf numFmtId="10" fontId="1" fillId="5" borderId="17" xfId="3" applyNumberFormat="1" applyFont="1" applyFill="1" applyBorder="1" applyAlignment="1" applyProtection="1">
      <alignment horizontal="center"/>
    </xf>
    <xf numFmtId="3" fontId="0" fillId="4" borderId="2" xfId="0" applyNumberFormat="1" applyFill="1" applyBorder="1" applyAlignment="1" applyProtection="1">
      <alignment horizontal="center"/>
    </xf>
    <xf numFmtId="10" fontId="0" fillId="4" borderId="17" xfId="3" applyNumberFormat="1" applyFont="1" applyFill="1" applyBorder="1" applyAlignment="1" applyProtection="1">
      <alignment horizontal="center"/>
    </xf>
    <xf numFmtId="0" fontId="0" fillId="7" borderId="2" xfId="0" applyFill="1" applyBorder="1" applyAlignment="1" applyProtection="1">
      <alignment horizontal="center" vertical="center"/>
    </xf>
    <xf numFmtId="3" fontId="0" fillId="5" borderId="2" xfId="0" applyNumberFormat="1" applyFill="1" applyBorder="1" applyAlignment="1" applyProtection="1">
      <alignment horizontal="center"/>
    </xf>
    <xf numFmtId="167" fontId="0" fillId="5" borderId="2" xfId="0" applyNumberFormat="1" applyFill="1" applyBorder="1" applyAlignment="1" applyProtection="1">
      <alignment horizontal="center" vertical="center"/>
    </xf>
    <xf numFmtId="3" fontId="0" fillId="5" borderId="17" xfId="0" applyNumberFormat="1" applyFill="1" applyBorder="1" applyAlignment="1" applyProtection="1">
      <alignment horizontal="center"/>
    </xf>
    <xf numFmtId="166" fontId="1" fillId="5" borderId="2" xfId="0" applyNumberFormat="1" applyFont="1" applyFill="1" applyBorder="1" applyAlignment="1" applyProtection="1">
      <alignment horizontal="center" vertical="center"/>
    </xf>
    <xf numFmtId="166" fontId="1" fillId="0" borderId="2" xfId="0" applyNumberFormat="1" applyFont="1" applyFill="1" applyBorder="1" applyAlignment="1" applyProtection="1">
      <alignment horizontal="center" vertical="center"/>
      <protection locked="0"/>
    </xf>
    <xf numFmtId="0" fontId="1" fillId="0" borderId="17" xfId="0" applyFont="1" applyFill="1" applyBorder="1" applyAlignment="1" applyProtection="1">
      <alignment horizontal="center" vertical="center"/>
      <protection locked="0"/>
    </xf>
    <xf numFmtId="10" fontId="1" fillId="5" borderId="17" xfId="3" applyNumberFormat="1" applyFont="1" applyFill="1" applyBorder="1" applyAlignment="1" applyProtection="1">
      <alignment horizontal="center" vertical="center"/>
    </xf>
    <xf numFmtId="1" fontId="1" fillId="5" borderId="2" xfId="0" applyNumberFormat="1" applyFont="1" applyFill="1" applyBorder="1" applyAlignment="1" applyProtection="1">
      <alignment horizontal="center" vertical="center"/>
    </xf>
    <xf numFmtId="1" fontId="1" fillId="5" borderId="17" xfId="0" applyNumberFormat="1" applyFont="1" applyFill="1" applyBorder="1" applyAlignment="1" applyProtection="1">
      <alignment horizontal="center" vertical="center"/>
    </xf>
    <xf numFmtId="2" fontId="0" fillId="5" borderId="2" xfId="0" applyNumberFormat="1" applyFill="1" applyBorder="1" applyAlignment="1" applyProtection="1">
      <alignment horizontal="center" wrapText="1" shrinkToFit="1"/>
    </xf>
    <xf numFmtId="2" fontId="0" fillId="5" borderId="15" xfId="0" applyNumberFormat="1" applyFill="1" applyBorder="1" applyAlignment="1" applyProtection="1">
      <alignment horizontal="center" wrapText="1" shrinkToFit="1"/>
    </xf>
    <xf numFmtId="2" fontId="0" fillId="5" borderId="2" xfId="0" applyNumberFormat="1" applyFill="1" applyBorder="1" applyAlignment="1" applyProtection="1">
      <alignment horizontal="center"/>
    </xf>
    <xf numFmtId="2" fontId="0" fillId="5" borderId="15" xfId="0" applyNumberFormat="1" applyFill="1" applyBorder="1" applyAlignment="1" applyProtection="1">
      <alignment horizontal="center"/>
    </xf>
    <xf numFmtId="0" fontId="0" fillId="0" borderId="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3" fontId="1" fillId="0" borderId="15" xfId="0" applyNumberFormat="1" applyFont="1" applyFill="1" applyBorder="1" applyAlignment="1" applyProtection="1">
      <alignment horizontal="center" vertical="center"/>
      <protection locked="0"/>
    </xf>
    <xf numFmtId="3" fontId="1" fillId="0" borderId="18" xfId="0" applyNumberFormat="1" applyFont="1" applyFill="1" applyBorder="1" applyAlignment="1" applyProtection="1">
      <alignment horizontal="center" vertical="center"/>
      <protection locked="0"/>
    </xf>
    <xf numFmtId="9" fontId="1" fillId="0" borderId="18" xfId="3" applyFont="1" applyFill="1" applyBorder="1" applyAlignment="1" applyProtection="1">
      <alignment horizontal="center" vertical="center"/>
      <protection locked="0"/>
    </xf>
    <xf numFmtId="3" fontId="0" fillId="4" borderId="2" xfId="0" applyNumberFormat="1" applyFill="1" applyBorder="1" applyAlignment="1" applyProtection="1">
      <alignment horizontal="center" vertical="center"/>
    </xf>
    <xf numFmtId="10" fontId="0" fillId="4" borderId="17" xfId="3" applyNumberFormat="1" applyFont="1" applyFill="1" applyBorder="1" applyAlignment="1" applyProtection="1">
      <alignment horizontal="center" vertical="center"/>
    </xf>
    <xf numFmtId="3" fontId="0" fillId="7" borderId="2" xfId="0" applyNumberFormat="1" applyFill="1" applyBorder="1" applyAlignment="1" applyProtection="1">
      <alignment horizontal="center" vertical="center"/>
    </xf>
    <xf numFmtId="3" fontId="0" fillId="4" borderId="15" xfId="0" applyNumberFormat="1" applyFill="1" applyBorder="1" applyAlignment="1" applyProtection="1">
      <alignment horizontal="center" vertical="center"/>
    </xf>
    <xf numFmtId="3" fontId="0" fillId="4" borderId="18" xfId="0" applyNumberFormat="1" applyFill="1" applyBorder="1" applyAlignment="1" applyProtection="1">
      <alignment horizontal="center" vertical="center"/>
    </xf>
    <xf numFmtId="1" fontId="0" fillId="4" borderId="17" xfId="0" applyNumberFormat="1" applyFill="1" applyBorder="1" applyAlignment="1" applyProtection="1">
      <alignment vertical="center"/>
    </xf>
    <xf numFmtId="10" fontId="0" fillId="4" borderId="17" xfId="0" applyNumberFormat="1" applyFill="1" applyBorder="1" applyAlignment="1" applyProtection="1">
      <alignment vertical="center"/>
    </xf>
    <xf numFmtId="167" fontId="1" fillId="0" borderId="2" xfId="0" applyNumberFormat="1" applyFont="1" applyBorder="1" applyAlignment="1" applyProtection="1">
      <alignment horizontal="center" vertical="center"/>
      <protection locked="0"/>
    </xf>
    <xf numFmtId="3" fontId="1" fillId="0" borderId="17" xfId="0" applyNumberFormat="1" applyFont="1" applyBorder="1" applyAlignment="1" applyProtection="1">
      <alignment horizontal="center" vertical="center"/>
      <protection locked="0"/>
    </xf>
    <xf numFmtId="165" fontId="1" fillId="0" borderId="24" xfId="1" applyNumberFormat="1" applyFont="1" applyFill="1" applyBorder="1" applyAlignment="1" applyProtection="1">
      <alignment horizontal="right" vertical="center" wrapText="1" indent="1"/>
      <protection locked="0"/>
    </xf>
    <xf numFmtId="0" fontId="1" fillId="0" borderId="2" xfId="0" applyFont="1" applyFill="1" applyBorder="1" applyAlignment="1" applyProtection="1">
      <alignment horizontal="center" vertical="center"/>
      <protection locked="0"/>
    </xf>
    <xf numFmtId="3" fontId="1" fillId="0" borderId="2" xfId="0" applyNumberFormat="1" applyFont="1" applyBorder="1" applyAlignment="1" applyProtection="1">
      <alignment horizontal="center"/>
      <protection locked="0"/>
    </xf>
    <xf numFmtId="3" fontId="0" fillId="4" borderId="15" xfId="0" applyNumberFormat="1" applyFill="1" applyBorder="1" applyAlignment="1" applyProtection="1">
      <alignment horizontal="center"/>
    </xf>
    <xf numFmtId="167" fontId="0" fillId="4" borderId="15" xfId="0" applyNumberFormat="1" applyFill="1" applyBorder="1" applyAlignment="1" applyProtection="1">
      <alignment horizontal="center"/>
    </xf>
    <xf numFmtId="3" fontId="0" fillId="4" borderId="18" xfId="0" applyNumberFormat="1" applyFill="1" applyBorder="1" applyAlignment="1" applyProtection="1">
      <alignment horizontal="center"/>
    </xf>
    <xf numFmtId="3" fontId="1" fillId="0" borderId="17" xfId="0" applyNumberFormat="1" applyFont="1" applyFill="1" applyBorder="1" applyAlignment="1" applyProtection="1">
      <alignment horizontal="center"/>
      <protection locked="0"/>
    </xf>
    <xf numFmtId="3" fontId="1" fillId="0" borderId="17" xfId="0" applyNumberFormat="1" applyFont="1" applyBorder="1" applyAlignment="1" applyProtection="1">
      <alignment horizontal="center"/>
      <protection locked="0"/>
    </xf>
    <xf numFmtId="0" fontId="2" fillId="2" borderId="0" xfId="0" applyFont="1" applyFill="1"/>
    <xf numFmtId="0" fontId="17" fillId="2" borderId="0" xfId="0" applyFont="1" applyFill="1"/>
    <xf numFmtId="0" fontId="7" fillId="6" borderId="0" xfId="0" applyFont="1" applyFill="1" applyAlignment="1" applyProtection="1">
      <protection locked="0"/>
    </xf>
    <xf numFmtId="0" fontId="14" fillId="6" borderId="8" xfId="0" applyFont="1" applyFill="1" applyBorder="1" applyAlignment="1"/>
    <xf numFmtId="0" fontId="19" fillId="6" borderId="0" xfId="0" applyFont="1" applyFill="1" applyBorder="1" applyAlignment="1">
      <alignment vertical="center"/>
    </xf>
    <xf numFmtId="0" fontId="21" fillId="6" borderId="0" xfId="2" applyFont="1" applyFill="1" applyAlignment="1" applyProtection="1">
      <alignment vertical="center"/>
      <protection locked="0"/>
    </xf>
    <xf numFmtId="0" fontId="22" fillId="6" borderId="0" xfId="2" applyFont="1" applyFill="1" applyAlignment="1" applyProtection="1">
      <alignment vertical="center"/>
      <protection locked="0"/>
    </xf>
    <xf numFmtId="0" fontId="6" fillId="6" borderId="21" xfId="0" applyFont="1" applyFill="1" applyBorder="1" applyAlignment="1">
      <alignment vertical="center"/>
    </xf>
    <xf numFmtId="0" fontId="21" fillId="6" borderId="0" xfId="0" applyFont="1" applyFill="1" applyAlignment="1"/>
    <xf numFmtId="0" fontId="19" fillId="0" borderId="0" xfId="0" applyFont="1" applyFill="1" applyBorder="1" applyAlignment="1">
      <alignment vertical="center"/>
    </xf>
    <xf numFmtId="0" fontId="1" fillId="2" borderId="0" xfId="0" applyFont="1" applyFill="1" applyAlignment="1">
      <alignment horizontal="right"/>
    </xf>
    <xf numFmtId="0" fontId="6" fillId="6" borderId="0" xfId="0" applyFont="1" applyFill="1" applyBorder="1" applyAlignment="1">
      <alignment vertical="center"/>
    </xf>
    <xf numFmtId="0" fontId="6" fillId="0" borderId="0" xfId="0" applyFont="1" applyFill="1" applyBorder="1" applyAlignment="1">
      <alignment vertical="center"/>
    </xf>
    <xf numFmtId="0" fontId="1" fillId="0" borderId="0" xfId="2" applyFont="1" applyFill="1" applyAlignment="1" applyProtection="1">
      <alignment vertical="center"/>
      <protection locked="0"/>
    </xf>
    <xf numFmtId="10" fontId="1" fillId="5" borderId="2" xfId="3" applyNumberFormat="1" applyFont="1" applyFill="1" applyBorder="1" applyAlignment="1" applyProtection="1">
      <alignment horizontal="center" vertical="center"/>
    </xf>
    <xf numFmtId="0" fontId="11" fillId="0" borderId="0" xfId="0" applyFont="1" applyAlignment="1">
      <alignment vertical="center"/>
    </xf>
    <xf numFmtId="1" fontId="0" fillId="4" borderId="17" xfId="0" applyNumberFormat="1" applyFill="1" applyBorder="1" applyAlignment="1" applyProtection="1">
      <alignment horizontal="center"/>
    </xf>
    <xf numFmtId="10" fontId="1" fillId="4" borderId="17" xfId="0" applyNumberFormat="1" applyFont="1" applyFill="1" applyBorder="1" applyAlignment="1" applyProtection="1">
      <alignment horizontal="center" vertical="center"/>
    </xf>
    <xf numFmtId="9" fontId="1" fillId="0" borderId="15" xfId="3" applyNumberFormat="1" applyFont="1" applyFill="1" applyBorder="1" applyAlignment="1" applyProtection="1">
      <alignment horizontal="center" vertical="center" wrapText="1"/>
      <protection locked="0"/>
    </xf>
    <xf numFmtId="9" fontId="1" fillId="0" borderId="15" xfId="3" applyNumberFormat="1" applyFont="1" applyFill="1" applyBorder="1" applyAlignment="1" applyProtection="1">
      <alignment horizontal="center" vertical="center"/>
      <protection locked="0"/>
    </xf>
    <xf numFmtId="9" fontId="1" fillId="0" borderId="18" xfId="3" applyNumberFormat="1" applyFont="1" applyFill="1" applyBorder="1" applyAlignment="1" applyProtection="1">
      <alignment horizontal="center" vertical="center" wrapText="1"/>
      <protection locked="0"/>
    </xf>
    <xf numFmtId="9" fontId="1" fillId="3" borderId="18" xfId="0" applyNumberFormat="1" applyFont="1" applyFill="1" applyBorder="1" applyAlignment="1" applyProtection="1">
      <alignment horizontal="center" vertical="center" wrapText="1"/>
    </xf>
    <xf numFmtId="9" fontId="1" fillId="3" borderId="18" xfId="3" applyFont="1" applyFill="1" applyBorder="1" applyAlignment="1" applyProtection="1">
      <alignment horizontal="center" vertical="center" wrapText="1"/>
    </xf>
    <xf numFmtId="9" fontId="1" fillId="3" borderId="15" xfId="0" applyNumberFormat="1" applyFont="1" applyFill="1" applyBorder="1" applyAlignment="1" applyProtection="1">
      <alignment horizontal="center" vertical="center"/>
    </xf>
    <xf numFmtId="9" fontId="1" fillId="3" borderId="18" xfId="0" applyNumberFormat="1" applyFont="1" applyFill="1" applyBorder="1" applyAlignment="1" applyProtection="1">
      <alignment horizontal="center" vertical="center"/>
    </xf>
    <xf numFmtId="9" fontId="1" fillId="0" borderId="18" xfId="3" applyFont="1" applyFill="1" applyBorder="1" applyAlignment="1" applyProtection="1">
      <alignment horizontal="center" vertical="center" wrapText="1"/>
      <protection locked="0"/>
    </xf>
    <xf numFmtId="165" fontId="1" fillId="0" borderId="2" xfId="1" applyNumberFormat="1" applyFont="1" applyFill="1" applyBorder="1" applyAlignment="1" applyProtection="1">
      <alignment horizontal="center" vertical="center"/>
      <protection locked="0"/>
    </xf>
    <xf numFmtId="165" fontId="1" fillId="0" borderId="17" xfId="1" applyNumberFormat="1" applyFont="1" applyFill="1" applyBorder="1" applyAlignment="1" applyProtection="1">
      <alignment horizontal="center" vertical="center"/>
      <protection locked="0"/>
    </xf>
    <xf numFmtId="10" fontId="1" fillId="0" borderId="2" xfId="0" applyNumberFormat="1" applyFont="1" applyFill="1" applyBorder="1" applyAlignment="1" applyProtection="1">
      <alignment horizontal="center" vertical="center"/>
      <protection locked="0"/>
    </xf>
    <xf numFmtId="10" fontId="1" fillId="0" borderId="2" xfId="0" applyNumberFormat="1" applyFont="1" applyBorder="1" applyAlignment="1" applyProtection="1">
      <alignment horizontal="center" vertical="center"/>
      <protection locked="0"/>
    </xf>
    <xf numFmtId="10" fontId="0" fillId="4" borderId="2" xfId="0" applyNumberFormat="1" applyFill="1" applyBorder="1" applyAlignment="1" applyProtection="1">
      <alignment horizontal="center" vertical="center"/>
    </xf>
    <xf numFmtId="10" fontId="1" fillId="0" borderId="17" xfId="0" applyNumberFormat="1" applyFont="1" applyFill="1" applyBorder="1" applyAlignment="1" applyProtection="1">
      <alignment horizontal="center" vertical="center"/>
      <protection locked="0"/>
    </xf>
    <xf numFmtId="10" fontId="1" fillId="0" borderId="17" xfId="0" applyNumberFormat="1" applyFont="1" applyBorder="1" applyAlignment="1" applyProtection="1">
      <alignment horizontal="center" vertical="center"/>
      <protection locked="0"/>
    </xf>
    <xf numFmtId="10" fontId="0" fillId="4" borderId="17" xfId="0" applyNumberFormat="1" applyFill="1" applyBorder="1" applyAlignment="1" applyProtection="1">
      <alignment horizontal="center" vertical="center"/>
    </xf>
    <xf numFmtId="10" fontId="1" fillId="5" borderId="2" xfId="0" applyNumberFormat="1" applyFont="1" applyFill="1" applyBorder="1" applyAlignment="1" applyProtection="1">
      <alignment horizontal="center" vertical="center"/>
    </xf>
    <xf numFmtId="10" fontId="1" fillId="5" borderId="17" xfId="0" applyNumberFormat="1" applyFont="1" applyFill="1" applyBorder="1" applyAlignment="1" applyProtection="1">
      <alignment horizontal="center" vertical="center"/>
    </xf>
    <xf numFmtId="0" fontId="18" fillId="2" borderId="0" xfId="0" applyFont="1" applyFill="1" applyBorder="1"/>
    <xf numFmtId="0" fontId="3" fillId="2" borderId="0" xfId="0" applyFont="1" applyFill="1" applyBorder="1"/>
    <xf numFmtId="0" fontId="0" fillId="2" borderId="0" xfId="0" applyFill="1" applyBorder="1"/>
    <xf numFmtId="0" fontId="6" fillId="2" borderId="0" xfId="0" applyFont="1" applyFill="1" applyBorder="1"/>
    <xf numFmtId="0" fontId="2" fillId="2" borderId="0" xfId="0" applyFont="1" applyFill="1" applyBorder="1"/>
    <xf numFmtId="0" fontId="0" fillId="2" borderId="0" xfId="0" applyFill="1" applyBorder="1" applyAlignment="1" applyProtection="1">
      <alignment horizontal="left" vertical="center"/>
      <protection locked="0"/>
    </xf>
    <xf numFmtId="0" fontId="3" fillId="0" borderId="0" xfId="0" applyFont="1" applyBorder="1" applyAlignment="1" applyProtection="1">
      <alignment horizontal="left" indent="2"/>
      <protection locked="0"/>
    </xf>
    <xf numFmtId="0" fontId="0" fillId="2" borderId="0" xfId="0" applyFill="1" applyBorder="1" applyProtection="1">
      <protection locked="0"/>
    </xf>
    <xf numFmtId="0" fontId="3" fillId="2" borderId="0" xfId="0" applyFont="1" applyFill="1" applyBorder="1" applyProtection="1">
      <protection locked="0"/>
    </xf>
    <xf numFmtId="0" fontId="0" fillId="2" borderId="0" xfId="0" applyFill="1" applyBorder="1" applyAlignment="1">
      <alignment horizontal="left" indent="2"/>
    </xf>
    <xf numFmtId="0" fontId="3" fillId="2" borderId="31" xfId="0" applyFont="1" applyFill="1" applyBorder="1"/>
    <xf numFmtId="0" fontId="0" fillId="2" borderId="32" xfId="0" applyFill="1" applyBorder="1"/>
    <xf numFmtId="0" fontId="18" fillId="2" borderId="21" xfId="0" applyFont="1" applyFill="1" applyBorder="1"/>
    <xf numFmtId="0" fontId="2" fillId="2" borderId="8" xfId="0" applyFont="1" applyFill="1" applyBorder="1"/>
    <xf numFmtId="0" fontId="0" fillId="2" borderId="21" xfId="0" applyFill="1" applyBorder="1"/>
    <xf numFmtId="0" fontId="1" fillId="2" borderId="8" xfId="0" applyFont="1" applyFill="1" applyBorder="1" applyAlignment="1">
      <alignment wrapText="1"/>
    </xf>
    <xf numFmtId="0" fontId="3" fillId="2" borderId="21" xfId="0" applyFont="1" applyFill="1" applyBorder="1"/>
    <xf numFmtId="0" fontId="0" fillId="2" borderId="8" xfId="0" applyFill="1" applyBorder="1"/>
    <xf numFmtId="0" fontId="3" fillId="0" borderId="21" xfId="0" applyFont="1" applyBorder="1" applyAlignment="1">
      <alignment horizontal="left" indent="2"/>
    </xf>
    <xf numFmtId="0" fontId="3" fillId="0" borderId="33" xfId="0" applyFont="1" applyBorder="1" applyAlignment="1">
      <alignment horizontal="left" indent="2"/>
    </xf>
    <xf numFmtId="0" fontId="0" fillId="2" borderId="34" xfId="0" applyFill="1" applyBorder="1"/>
    <xf numFmtId="16" fontId="3" fillId="2" borderId="0" xfId="0" applyNumberFormat="1" applyFont="1" applyFill="1" applyBorder="1"/>
    <xf numFmtId="11" fontId="1" fillId="0" borderId="2" xfId="2" applyNumberFormat="1" applyFont="1" applyFill="1" applyBorder="1" applyAlignment="1" applyProtection="1">
      <alignment horizontal="left" vertical="center"/>
      <protection locked="0"/>
    </xf>
    <xf numFmtId="0" fontId="1" fillId="0" borderId="2" xfId="2" applyFont="1" applyFill="1" applyBorder="1" applyAlignment="1" applyProtection="1">
      <alignment horizontal="left" vertical="center"/>
      <protection locked="0"/>
    </xf>
    <xf numFmtId="0" fontId="3" fillId="3" borderId="19"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0" fillId="0" borderId="2" xfId="0" applyFill="1" applyBorder="1" applyAlignment="1">
      <alignment horizontal="left" vertical="center" wrapText="1"/>
    </xf>
    <xf numFmtId="0" fontId="0" fillId="0" borderId="15" xfId="0" applyFill="1" applyBorder="1" applyAlignment="1">
      <alignment horizontal="left" vertical="center" wrapText="1"/>
    </xf>
    <xf numFmtId="0" fontId="0" fillId="0" borderId="17" xfId="0" applyFill="1" applyBorder="1" applyAlignment="1">
      <alignment horizontal="left" vertical="center" wrapText="1"/>
    </xf>
    <xf numFmtId="0" fontId="0" fillId="0" borderId="18" xfId="0" applyFill="1" applyBorder="1" applyAlignment="1">
      <alignment horizontal="left" vertical="center" wrapText="1"/>
    </xf>
    <xf numFmtId="0" fontId="1" fillId="9" borderId="4" xfId="0" applyFont="1" applyFill="1" applyBorder="1" applyAlignment="1" applyProtection="1">
      <alignment horizontal="center" vertical="center" wrapText="1"/>
      <protection locked="0"/>
    </xf>
    <xf numFmtId="0" fontId="1" fillId="9" borderId="3" xfId="0" applyFont="1" applyFill="1" applyBorder="1" applyAlignment="1" applyProtection="1">
      <alignment horizontal="center" vertical="center" wrapText="1"/>
      <protection locked="0"/>
    </xf>
    <xf numFmtId="0" fontId="1" fillId="9" borderId="26" xfId="0" applyFont="1" applyFill="1" applyBorder="1" applyAlignment="1" applyProtection="1">
      <alignment horizontal="center" vertical="center" wrapText="1"/>
      <protection locked="0"/>
    </xf>
    <xf numFmtId="0" fontId="1" fillId="9" borderId="27" xfId="0" applyFont="1" applyFill="1" applyBorder="1" applyAlignment="1" applyProtection="1">
      <alignment horizontal="center" vertical="center" wrapText="1"/>
      <protection locked="0"/>
    </xf>
    <xf numFmtId="0" fontId="1" fillId="9" borderId="2" xfId="0" applyFont="1" applyFill="1" applyBorder="1" applyAlignment="1" applyProtection="1">
      <alignment horizontal="center" vertical="center" wrapText="1"/>
      <protection locked="0"/>
    </xf>
    <xf numFmtId="0" fontId="3" fillId="6" borderId="1" xfId="0" applyFont="1" applyFill="1" applyBorder="1" applyAlignment="1" applyProtection="1">
      <alignment horizontal="center" vertical="center"/>
      <protection locked="0"/>
    </xf>
    <xf numFmtId="0" fontId="3" fillId="6" borderId="1" xfId="0" applyFont="1" applyFill="1" applyBorder="1" applyAlignment="1">
      <alignment horizontal="center" vertical="center" wrapText="1"/>
    </xf>
    <xf numFmtId="0" fontId="3" fillId="6" borderId="19"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5" borderId="16" xfId="0" applyFont="1" applyFill="1" applyBorder="1" applyAlignment="1" applyProtection="1">
      <alignment horizontal="left" vertical="center" wrapText="1"/>
      <protection locked="0"/>
    </xf>
    <xf numFmtId="0" fontId="1" fillId="5" borderId="17" xfId="0" applyFont="1" applyFill="1" applyBorder="1" applyAlignment="1" applyProtection="1">
      <alignment horizontal="left" vertical="center" wrapText="1"/>
      <protection locked="0"/>
    </xf>
    <xf numFmtId="0" fontId="3" fillId="6" borderId="1" xfId="0" applyFont="1" applyFill="1" applyBorder="1" applyAlignment="1" applyProtection="1">
      <alignment horizontal="center" vertical="center" wrapText="1"/>
      <protection locked="0"/>
    </xf>
    <xf numFmtId="0" fontId="3" fillId="6" borderId="19" xfId="0" applyFont="1" applyFill="1" applyBorder="1" applyAlignment="1" applyProtection="1">
      <alignment horizontal="center" vertical="center" wrapText="1"/>
      <protection locked="0"/>
    </xf>
    <xf numFmtId="0" fontId="3" fillId="7" borderId="14" xfId="0" applyFont="1" applyFill="1" applyBorder="1" applyAlignment="1" applyProtection="1">
      <alignment horizontal="left" vertical="center"/>
      <protection locked="0"/>
    </xf>
    <xf numFmtId="0" fontId="3" fillId="7" borderId="2" xfId="0" applyFont="1" applyFill="1" applyBorder="1" applyAlignment="1" applyProtection="1">
      <alignment horizontal="left" vertical="center"/>
      <protection locked="0"/>
    </xf>
    <xf numFmtId="0" fontId="3" fillId="7" borderId="15" xfId="0" applyFont="1" applyFill="1" applyBorder="1" applyAlignment="1" applyProtection="1">
      <alignment horizontal="left" vertical="center"/>
      <protection locked="0"/>
    </xf>
    <xf numFmtId="0" fontId="3" fillId="6" borderId="13" xfId="0" applyFont="1" applyFill="1" applyBorder="1" applyAlignment="1" applyProtection="1">
      <alignment horizontal="left" vertical="center" wrapText="1"/>
      <protection locked="0"/>
    </xf>
    <xf numFmtId="0" fontId="3" fillId="6" borderId="1" xfId="0" applyFont="1" applyFill="1" applyBorder="1" applyAlignment="1" applyProtection="1">
      <alignment horizontal="left" vertical="center" wrapText="1"/>
      <protection locked="0"/>
    </xf>
    <xf numFmtId="0" fontId="3" fillId="6" borderId="14" xfId="0" applyFont="1" applyFill="1" applyBorder="1" applyAlignment="1" applyProtection="1">
      <alignment horizontal="left" vertical="center" wrapText="1"/>
      <protection locked="0"/>
    </xf>
    <xf numFmtId="0" fontId="3" fillId="6" borderId="2" xfId="0" applyFont="1" applyFill="1" applyBorder="1" applyAlignment="1" applyProtection="1">
      <alignment horizontal="left" vertical="center" wrapText="1"/>
      <protection locked="0"/>
    </xf>
    <xf numFmtId="0" fontId="1" fillId="5" borderId="14" xfId="0" applyFont="1" applyFill="1" applyBorder="1" applyAlignment="1" applyProtection="1">
      <alignment horizontal="left" vertical="center" wrapText="1"/>
      <protection locked="0"/>
    </xf>
    <xf numFmtId="0" fontId="1" fillId="5" borderId="2" xfId="0" applyFont="1" applyFill="1" applyBorder="1" applyAlignment="1" applyProtection="1">
      <alignment horizontal="left" vertical="center" wrapText="1"/>
      <protection locked="0"/>
    </xf>
    <xf numFmtId="0" fontId="0" fillId="6" borderId="1" xfId="0" applyFill="1" applyBorder="1" applyAlignment="1" applyProtection="1">
      <alignment horizontal="left" vertical="center" wrapText="1"/>
      <protection locked="0"/>
    </xf>
    <xf numFmtId="0" fontId="0" fillId="6" borderId="14" xfId="0" applyFill="1" applyBorder="1" applyAlignment="1" applyProtection="1">
      <alignment horizontal="left" vertical="center" wrapText="1"/>
      <protection locked="0"/>
    </xf>
    <xf numFmtId="0" fontId="0" fillId="6" borderId="2" xfId="0" applyFill="1" applyBorder="1" applyAlignment="1" applyProtection="1">
      <alignment horizontal="left" vertical="center" wrapText="1"/>
      <protection locked="0"/>
    </xf>
    <xf numFmtId="0" fontId="3" fillId="6" borderId="13" xfId="0" applyFont="1" applyFill="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0" fontId="0" fillId="6" borderId="14" xfId="0" applyFill="1" applyBorder="1" applyAlignment="1" applyProtection="1">
      <alignment horizontal="center" vertical="center" wrapText="1"/>
      <protection locked="0"/>
    </xf>
    <xf numFmtId="0" fontId="0" fillId="6" borderId="2" xfId="0" applyFill="1" applyBorder="1" applyAlignment="1" applyProtection="1">
      <alignment horizontal="center" vertical="center" wrapText="1"/>
      <protection locked="0"/>
    </xf>
    <xf numFmtId="0" fontId="0" fillId="5" borderId="14" xfId="0" applyFill="1" applyBorder="1" applyAlignment="1" applyProtection="1">
      <alignment horizontal="left" vertical="center" wrapText="1"/>
      <protection locked="0"/>
    </xf>
    <xf numFmtId="0" fontId="0" fillId="5" borderId="2" xfId="0"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3" xfId="0" applyFill="1" applyBorder="1" applyAlignment="1" applyProtection="1">
      <alignment horizontal="left" vertical="center" wrapText="1"/>
      <protection locked="0"/>
    </xf>
    <xf numFmtId="0" fontId="0" fillId="5" borderId="14" xfId="0" applyFill="1" applyBorder="1" applyAlignment="1">
      <alignment horizontal="center" vertical="center"/>
    </xf>
    <xf numFmtId="0" fontId="0" fillId="5" borderId="2" xfId="0" applyFill="1" applyBorder="1" applyAlignment="1">
      <alignment horizontal="center" vertical="center"/>
    </xf>
    <xf numFmtId="0" fontId="1" fillId="7" borderId="14" xfId="0" applyFont="1" applyFill="1" applyBorder="1" applyAlignment="1">
      <alignment horizontal="left" vertical="center"/>
    </xf>
    <xf numFmtId="0" fontId="1" fillId="7" borderId="2" xfId="0" applyFont="1" applyFill="1" applyBorder="1" applyAlignment="1">
      <alignment horizontal="left" vertical="center"/>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6" fillId="6" borderId="0" xfId="0" applyFont="1" applyFill="1" applyBorder="1" applyAlignment="1">
      <alignment horizontal="center" vertical="center"/>
    </xf>
    <xf numFmtId="0" fontId="21" fillId="6" borderId="0" xfId="2" applyFont="1" applyFill="1" applyBorder="1" applyAlignment="1" applyProtection="1">
      <alignment horizontal="left" vertical="center"/>
      <protection locked="0"/>
    </xf>
    <xf numFmtId="0" fontId="21" fillId="6" borderId="8" xfId="2" applyFont="1" applyFill="1" applyBorder="1" applyAlignment="1" applyProtection="1">
      <alignment horizontal="left" vertical="center"/>
      <protection locked="0"/>
    </xf>
    <xf numFmtId="0" fontId="0" fillId="3" borderId="15" xfId="0" applyFill="1" applyBorder="1" applyAlignment="1" applyProtection="1">
      <alignment horizontal="center" vertical="center"/>
      <protection locked="0"/>
    </xf>
    <xf numFmtId="0" fontId="1" fillId="5" borderId="14" xfId="0" applyFont="1" applyFill="1" applyBorder="1" applyAlignment="1">
      <alignment horizontal="left" vertical="center" wrapText="1"/>
    </xf>
    <xf numFmtId="0" fontId="1" fillId="5" borderId="2" xfId="0" applyFont="1" applyFill="1" applyBorder="1" applyAlignment="1">
      <alignment horizontal="left" vertical="center" wrapText="1"/>
    </xf>
    <xf numFmtId="0" fontId="0" fillId="5" borderId="16" xfId="0" applyFill="1" applyBorder="1" applyAlignment="1">
      <alignment horizontal="center" vertical="center"/>
    </xf>
    <xf numFmtId="0" fontId="0" fillId="5" borderId="17" xfId="0" applyFill="1" applyBorder="1" applyAlignment="1">
      <alignment horizontal="center" vertical="center"/>
    </xf>
    <xf numFmtId="0" fontId="1" fillId="5" borderId="16" xfId="0" applyFont="1" applyFill="1" applyBorder="1" applyAlignment="1">
      <alignment horizontal="left" vertical="center" wrapText="1"/>
    </xf>
    <xf numFmtId="0" fontId="1" fillId="5" borderId="17" xfId="0" applyFont="1" applyFill="1" applyBorder="1" applyAlignment="1">
      <alignment horizontal="left" vertical="center" wrapText="1"/>
    </xf>
    <xf numFmtId="0" fontId="3" fillId="6" borderId="13" xfId="0" applyFont="1" applyFill="1" applyBorder="1" applyAlignment="1">
      <alignment horizontal="left" vertical="center" wrapText="1" indent="1"/>
    </xf>
    <xf numFmtId="0" fontId="3" fillId="6" borderId="1" xfId="0" applyFont="1" applyFill="1" applyBorder="1" applyAlignment="1">
      <alignment horizontal="left" vertical="center" wrapText="1" indent="1"/>
    </xf>
    <xf numFmtId="0" fontId="3" fillId="6" borderId="14" xfId="0" applyFont="1" applyFill="1" applyBorder="1" applyAlignment="1">
      <alignment horizontal="left" vertical="center" wrapText="1" indent="1"/>
    </xf>
    <xf numFmtId="0" fontId="3" fillId="6" borderId="2" xfId="0" applyFont="1" applyFill="1" applyBorder="1" applyAlignment="1">
      <alignment horizontal="left" vertical="center" wrapText="1" indent="1"/>
    </xf>
    <xf numFmtId="0" fontId="3" fillId="3" borderId="28" xfId="0" applyFont="1" applyFill="1" applyBorder="1" applyAlignment="1" applyProtection="1">
      <alignment horizontal="center" vertical="center" wrapText="1"/>
      <protection locked="0"/>
    </xf>
    <xf numFmtId="0" fontId="3" fillId="3" borderId="29" xfId="0" applyFont="1" applyFill="1" applyBorder="1" applyAlignment="1" applyProtection="1">
      <alignment horizontal="center" vertical="center" wrapText="1"/>
      <protection locked="0"/>
    </xf>
    <xf numFmtId="0" fontId="3" fillId="3" borderId="30"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xf>
    <xf numFmtId="0" fontId="3" fillId="3" borderId="15" xfId="0" applyFont="1" applyFill="1" applyBorder="1" applyAlignment="1" applyProtection="1">
      <alignment horizontal="center" vertical="center" wrapText="1"/>
    </xf>
    <xf numFmtId="0" fontId="1" fillId="4" borderId="2" xfId="0" applyFont="1" applyFill="1" applyBorder="1" applyAlignment="1" applyProtection="1">
      <alignment horizontal="center" vertical="center" wrapText="1"/>
      <protection locked="0"/>
    </xf>
    <xf numFmtId="0" fontId="3" fillId="4" borderId="2" xfId="0" applyFont="1" applyFill="1" applyBorder="1" applyAlignment="1">
      <alignment horizontal="center"/>
    </xf>
    <xf numFmtId="0" fontId="3" fillId="6" borderId="1" xfId="0" applyFont="1" applyFill="1" applyBorder="1" applyAlignment="1" applyProtection="1">
      <alignment horizontal="center" wrapText="1"/>
      <protection locked="0"/>
    </xf>
    <xf numFmtId="0" fontId="3" fillId="6" borderId="19" xfId="0" applyFont="1" applyFill="1" applyBorder="1" applyAlignment="1" applyProtection="1">
      <alignment horizontal="center" wrapText="1"/>
      <protection locked="0"/>
    </xf>
    <xf numFmtId="0" fontId="3" fillId="6" borderId="9" xfId="0" applyFont="1" applyFill="1" applyBorder="1" applyAlignment="1" applyProtection="1">
      <alignment horizontal="center"/>
      <protection locked="0"/>
    </xf>
    <xf numFmtId="0" fontId="3" fillId="6" borderId="6" xfId="0" applyFont="1" applyFill="1" applyBorder="1" applyAlignment="1" applyProtection="1">
      <alignment horizontal="center"/>
      <protection locked="0"/>
    </xf>
    <xf numFmtId="0" fontId="3" fillId="6" borderId="5" xfId="0" applyFont="1" applyFill="1" applyBorder="1" applyAlignment="1" applyProtection="1">
      <alignment horizontal="center"/>
      <protection locked="0"/>
    </xf>
    <xf numFmtId="0" fontId="3" fillId="6" borderId="1" xfId="0" applyFont="1" applyFill="1" applyBorder="1" applyAlignment="1">
      <alignment horizontal="center" wrapText="1"/>
    </xf>
    <xf numFmtId="0" fontId="1" fillId="5" borderId="16" xfId="0" applyFont="1" applyFill="1" applyBorder="1" applyAlignment="1" applyProtection="1">
      <alignment horizontal="left" wrapText="1"/>
      <protection locked="0"/>
    </xf>
    <xf numFmtId="0" fontId="1" fillId="5" borderId="17" xfId="0" applyFont="1" applyFill="1" applyBorder="1" applyAlignment="1" applyProtection="1">
      <alignment horizontal="left" wrapText="1"/>
      <protection locked="0"/>
    </xf>
    <xf numFmtId="0" fontId="1" fillId="5" borderId="14" xfId="0" applyFont="1" applyFill="1" applyBorder="1" applyAlignment="1" applyProtection="1">
      <alignment horizontal="left" wrapText="1"/>
      <protection locked="0"/>
    </xf>
    <xf numFmtId="0" fontId="1" fillId="5" borderId="2" xfId="0" applyFont="1" applyFill="1" applyBorder="1" applyAlignment="1" applyProtection="1">
      <alignment horizontal="left" wrapText="1"/>
      <protection locked="0"/>
    </xf>
    <xf numFmtId="0" fontId="3" fillId="7" borderId="20" xfId="0" applyFont="1" applyFill="1" applyBorder="1" applyAlignment="1">
      <alignment horizontal="left" vertical="center"/>
    </xf>
    <xf numFmtId="0" fontId="3" fillId="7" borderId="7" xfId="0" applyFont="1" applyFill="1" applyBorder="1" applyAlignment="1">
      <alignment horizontal="left" vertical="center"/>
    </xf>
    <xf numFmtId="0" fontId="3" fillId="7" borderId="3" xfId="0" applyFont="1" applyFill="1" applyBorder="1" applyAlignment="1">
      <alignment horizontal="left" vertical="center"/>
    </xf>
    <xf numFmtId="166" fontId="7" fillId="0" borderId="2" xfId="0" applyNumberFormat="1" applyFont="1" applyFill="1" applyBorder="1" applyAlignment="1" applyProtection="1">
      <alignment horizontal="right"/>
      <protection locked="0"/>
    </xf>
    <xf numFmtId="0" fontId="1" fillId="5" borderId="14" xfId="0" applyFont="1" applyFill="1" applyBorder="1" applyAlignment="1" applyProtection="1">
      <alignment horizontal="left"/>
      <protection locked="0"/>
    </xf>
    <xf numFmtId="0" fontId="1" fillId="5" borderId="2" xfId="0" applyFont="1" applyFill="1" applyBorder="1" applyAlignment="1" applyProtection="1">
      <alignment horizontal="left"/>
      <protection locked="0"/>
    </xf>
    <xf numFmtId="0" fontId="3" fillId="9" borderId="2" xfId="0" applyFont="1" applyFill="1" applyBorder="1" applyAlignment="1">
      <alignment horizontal="center" vertical="center" wrapText="1"/>
    </xf>
    <xf numFmtId="0" fontId="0" fillId="5" borderId="16" xfId="0" applyFill="1" applyBorder="1" applyAlignment="1">
      <alignment horizontal="left" vertical="center"/>
    </xf>
    <xf numFmtId="0" fontId="0" fillId="5" borderId="17" xfId="0" applyFill="1" applyBorder="1" applyAlignment="1">
      <alignment horizontal="left" vertical="center"/>
    </xf>
    <xf numFmtId="0" fontId="3" fillId="6" borderId="9" xfId="0" applyNumberFormat="1" applyFont="1" applyFill="1" applyBorder="1" applyAlignment="1">
      <alignment horizontal="center" wrapText="1"/>
    </xf>
    <xf numFmtId="0" fontId="3" fillId="6" borderId="6" xfId="0" applyNumberFormat="1" applyFont="1" applyFill="1" applyBorder="1" applyAlignment="1">
      <alignment horizontal="center" wrapText="1"/>
    </xf>
    <xf numFmtId="0" fontId="3" fillId="6" borderId="12" xfId="0" applyNumberFormat="1" applyFont="1" applyFill="1" applyBorder="1" applyAlignment="1">
      <alignment horizontal="center" wrapText="1"/>
    </xf>
    <xf numFmtId="0" fontId="0" fillId="0" borderId="2" xfId="0" applyFill="1" applyBorder="1" applyAlignment="1" applyProtection="1">
      <alignment horizontal="left" vertical="center" wrapText="1"/>
      <protection locked="0"/>
    </xf>
    <xf numFmtId="0" fontId="0" fillId="0" borderId="15" xfId="0" applyFill="1" applyBorder="1" applyAlignment="1" applyProtection="1">
      <alignment horizontal="left" vertical="center" wrapText="1"/>
      <protection locked="0"/>
    </xf>
    <xf numFmtId="0" fontId="0" fillId="0" borderId="17" xfId="0" applyFill="1" applyBorder="1" applyAlignment="1" applyProtection="1">
      <alignment horizontal="left" vertical="center" wrapText="1"/>
      <protection locked="0"/>
    </xf>
    <xf numFmtId="0" fontId="0" fillId="0" borderId="18" xfId="0" applyFill="1" applyBorder="1" applyAlignment="1" applyProtection="1">
      <alignment horizontal="left" vertical="center" wrapText="1"/>
      <protection locked="0"/>
    </xf>
    <xf numFmtId="0" fontId="0" fillId="5" borderId="14" xfId="0" applyFill="1" applyBorder="1" applyAlignment="1">
      <alignment horizontal="left" vertical="center"/>
    </xf>
    <xf numFmtId="0" fontId="0" fillId="5" borderId="2" xfId="0" applyFill="1" applyBorder="1" applyAlignment="1">
      <alignment horizontal="left" vertical="center"/>
    </xf>
    <xf numFmtId="0" fontId="1" fillId="0" borderId="2" xfId="0" applyFont="1" applyFill="1" applyBorder="1" applyAlignment="1" applyProtection="1">
      <alignment horizontal="left" vertical="center" wrapText="1"/>
      <protection locked="0"/>
    </xf>
    <xf numFmtId="0" fontId="0" fillId="5" borderId="4" xfId="0" applyFill="1" applyBorder="1" applyAlignment="1">
      <alignment horizontal="center"/>
    </xf>
    <xf numFmtId="0" fontId="0" fillId="5" borderId="7" xfId="0" applyFill="1" applyBorder="1" applyAlignment="1">
      <alignment horizontal="center"/>
    </xf>
    <xf numFmtId="0" fontId="0" fillId="5" borderId="3" xfId="0" applyFill="1" applyBorder="1" applyAlignment="1">
      <alignment horizontal="center"/>
    </xf>
    <xf numFmtId="0" fontId="3" fillId="7" borderId="14" xfId="0" applyFont="1" applyFill="1" applyBorder="1" applyAlignment="1" applyProtection="1">
      <alignment horizontal="left"/>
      <protection locked="0"/>
    </xf>
    <xf numFmtId="0" fontId="3" fillId="7" borderId="2" xfId="0" applyFont="1" applyFill="1" applyBorder="1" applyAlignment="1" applyProtection="1">
      <alignment horizontal="left"/>
      <protection locked="0"/>
    </xf>
    <xf numFmtId="0" fontId="3" fillId="7" borderId="15" xfId="0" applyFont="1" applyFill="1" applyBorder="1" applyAlignment="1" applyProtection="1">
      <alignment horizontal="left"/>
      <protection locked="0"/>
    </xf>
    <xf numFmtId="0" fontId="0" fillId="5" borderId="14" xfId="0" applyFill="1" applyBorder="1" applyAlignment="1" applyProtection="1">
      <alignment horizontal="left"/>
      <protection locked="0"/>
    </xf>
    <xf numFmtId="0" fontId="0" fillId="5" borderId="2" xfId="0" applyFill="1" applyBorder="1" applyAlignment="1" applyProtection="1">
      <alignment horizontal="left"/>
      <protection locked="0"/>
    </xf>
    <xf numFmtId="0" fontId="3" fillId="6" borderId="13" xfId="0" applyFont="1" applyFill="1" applyBorder="1" applyAlignment="1">
      <alignment horizontal="left" vertical="center" wrapText="1"/>
    </xf>
    <xf numFmtId="0" fontId="3" fillId="6" borderId="1" xfId="0" applyFont="1" applyFill="1" applyBorder="1" applyAlignment="1">
      <alignment horizontal="left" vertical="center" wrapText="1"/>
    </xf>
  </cellXfs>
  <cellStyles count="4">
    <cellStyle name="Comma" xfId="1" builtinId="3"/>
    <cellStyle name="Normal" xfId="0" builtinId="0"/>
    <cellStyle name="Normal 2" xfId="2" xr:uid="{00000000-0005-0000-0000-000002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114300</xdr:rowOff>
    </xdr:from>
    <xdr:to>
      <xdr:col>1</xdr:col>
      <xdr:colOff>1689100</xdr:colOff>
      <xdr:row>5</xdr:row>
      <xdr:rowOff>0</xdr:rowOff>
    </xdr:to>
    <xdr:pic>
      <xdr:nvPicPr>
        <xdr:cNvPr id="1026" name="Picture 74">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3900" y="273050"/>
          <a:ext cx="1689100" cy="527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alpha val="83000"/>
          </a:srgbClr>
        </a:solidFill>
        <a:ln w="76200" cap="flat" cmpd="tri"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alpha val="83000"/>
          </a:srgbClr>
        </a:solidFill>
        <a:ln w="76200" cap="flat" cmpd="tri"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B70"/>
  <sheetViews>
    <sheetView topLeftCell="A27" zoomScaleNormal="100" workbookViewId="0">
      <selection activeCell="B71" sqref="B71"/>
    </sheetView>
  </sheetViews>
  <sheetFormatPr defaultColWidth="9.140625" defaultRowHeight="12.75" x14ac:dyDescent="0.2"/>
  <cols>
    <col min="1" max="1" width="10.42578125" style="245" customWidth="1"/>
    <col min="2" max="2" width="129.5703125" style="15" customWidth="1"/>
    <col min="3" max="3" width="5.5703125" style="15" customWidth="1"/>
    <col min="4" max="16384" width="9.140625" style="15"/>
  </cols>
  <sheetData>
    <row r="3" spans="1:2" x14ac:dyDescent="0.2">
      <c r="B3" s="19" t="s">
        <v>88</v>
      </c>
    </row>
    <row r="4" spans="1:2" x14ac:dyDescent="0.2">
      <c r="B4" s="217" t="s">
        <v>35</v>
      </c>
    </row>
    <row r="5" spans="1:2" x14ac:dyDescent="0.2">
      <c r="B5" s="20" t="s">
        <v>37</v>
      </c>
    </row>
    <row r="6" spans="1:2" x14ac:dyDescent="0.2">
      <c r="B6" s="20" t="s">
        <v>38</v>
      </c>
    </row>
    <row r="8" spans="1:2" ht="18" x14ac:dyDescent="0.25">
      <c r="A8" s="246" t="s">
        <v>36</v>
      </c>
    </row>
    <row r="9" spans="1:2" s="207" customFormat="1" ht="11.25" x14ac:dyDescent="0.2">
      <c r="A9" s="247"/>
      <c r="B9" s="208" t="s">
        <v>8</v>
      </c>
    </row>
    <row r="10" spans="1:2" x14ac:dyDescent="0.2">
      <c r="A10" s="244" t="s">
        <v>3</v>
      </c>
    </row>
    <row r="11" spans="1:2" s="140" customFormat="1" ht="25.5" x14ac:dyDescent="0.2">
      <c r="A11" s="248"/>
      <c r="B11" s="141" t="s">
        <v>105</v>
      </c>
    </row>
    <row r="12" spans="1:2" s="140" customFormat="1" ht="25.5" x14ac:dyDescent="0.2">
      <c r="A12" s="248"/>
      <c r="B12" s="141" t="s">
        <v>106</v>
      </c>
    </row>
    <row r="13" spans="1:2" s="140" customFormat="1" x14ac:dyDescent="0.2">
      <c r="A13" s="248"/>
      <c r="B13" s="142" t="s">
        <v>107</v>
      </c>
    </row>
    <row r="14" spans="1:2" s="207" customFormat="1" ht="0.6" customHeight="1" x14ac:dyDescent="0.2">
      <c r="A14" s="243"/>
    </row>
    <row r="15" spans="1:2" s="140" customFormat="1" ht="12.75" customHeight="1" x14ac:dyDescent="0.2">
      <c r="A15" s="248"/>
      <c r="B15" s="141" t="s">
        <v>120</v>
      </c>
    </row>
    <row r="16" spans="1:2" s="207" customFormat="1" ht="8.1" customHeight="1" x14ac:dyDescent="0.2">
      <c r="A16" s="243"/>
    </row>
    <row r="17" spans="1:2" ht="14.1" customHeight="1" x14ac:dyDescent="0.2">
      <c r="A17" s="244" t="s">
        <v>71</v>
      </c>
    </row>
    <row r="18" spans="1:2" s="207" customFormat="1" ht="8.1" customHeight="1" x14ac:dyDescent="0.2">
      <c r="A18" s="243"/>
    </row>
    <row r="19" spans="1:2" s="35" customFormat="1" x14ac:dyDescent="0.2">
      <c r="A19" s="249" t="s">
        <v>56</v>
      </c>
    </row>
    <row r="20" spans="1:2" s="207" customFormat="1" ht="8.1" customHeight="1" x14ac:dyDescent="0.2">
      <c r="A20" s="243"/>
    </row>
    <row r="21" spans="1:2" s="35" customFormat="1" ht="50.1" customHeight="1" x14ac:dyDescent="0.2">
      <c r="A21" s="250"/>
      <c r="B21" s="144" t="s">
        <v>125</v>
      </c>
    </row>
    <row r="22" spans="1:2" s="207" customFormat="1" ht="8.1" customHeight="1" x14ac:dyDescent="0.2">
      <c r="A22" s="243"/>
    </row>
    <row r="23" spans="1:2" x14ac:dyDescent="0.2">
      <c r="A23" s="49" t="s">
        <v>111</v>
      </c>
    </row>
    <row r="24" spans="1:2" s="207" customFormat="1" ht="8.1" customHeight="1" x14ac:dyDescent="0.2">
      <c r="A24" s="243"/>
    </row>
    <row r="25" spans="1:2" s="35" customFormat="1" ht="25.5" x14ac:dyDescent="0.2">
      <c r="A25" s="250"/>
      <c r="B25" s="22" t="s">
        <v>112</v>
      </c>
    </row>
    <row r="26" spans="1:2" s="207" customFormat="1" ht="8.1" customHeight="1" x14ac:dyDescent="0.2">
      <c r="A26" s="243"/>
    </row>
    <row r="27" spans="1:2" s="35" customFormat="1" ht="39" customHeight="1" x14ac:dyDescent="0.2">
      <c r="A27" s="250"/>
      <c r="B27" s="22" t="s">
        <v>87</v>
      </c>
    </row>
    <row r="28" spans="1:2" s="207" customFormat="1" ht="8.1" customHeight="1" x14ac:dyDescent="0.2">
      <c r="A28" s="243"/>
    </row>
    <row r="29" spans="1:2" s="35" customFormat="1" x14ac:dyDescent="0.2">
      <c r="A29" s="251" t="s">
        <v>70</v>
      </c>
      <c r="B29" s="44"/>
    </row>
    <row r="30" spans="1:2" s="207" customFormat="1" ht="8.1" customHeight="1" x14ac:dyDescent="0.2">
      <c r="A30" s="243"/>
    </row>
    <row r="31" spans="1:2" s="35" customFormat="1" ht="25.5" x14ac:dyDescent="0.2">
      <c r="A31" s="250"/>
      <c r="B31" s="32" t="s">
        <v>72</v>
      </c>
    </row>
    <row r="32" spans="1:2" s="207" customFormat="1" ht="8.1" customHeight="1" x14ac:dyDescent="0.2">
      <c r="A32" s="243"/>
    </row>
    <row r="33" spans="1:2" x14ac:dyDescent="0.2">
      <c r="A33" s="244" t="s">
        <v>91</v>
      </c>
    </row>
    <row r="34" spans="1:2" s="207" customFormat="1" ht="8.1" customHeight="1" x14ac:dyDescent="0.2">
      <c r="A34" s="243"/>
    </row>
    <row r="35" spans="1:2" x14ac:dyDescent="0.2">
      <c r="A35" s="49" t="s">
        <v>96</v>
      </c>
    </row>
    <row r="36" spans="1:2" ht="4.5" customHeight="1" x14ac:dyDescent="0.2">
      <c r="A36" s="49"/>
    </row>
    <row r="37" spans="1:2" x14ac:dyDescent="0.2">
      <c r="A37" s="252"/>
      <c r="B37" s="22" t="s">
        <v>47</v>
      </c>
    </row>
    <row r="38" spans="1:2" s="207" customFormat="1" ht="8.1" customHeight="1" x14ac:dyDescent="0.2">
      <c r="A38" s="243"/>
    </row>
    <row r="39" spans="1:2" x14ac:dyDescent="0.2">
      <c r="A39" s="49" t="s">
        <v>97</v>
      </c>
    </row>
    <row r="40" spans="1:2" ht="3" customHeight="1" x14ac:dyDescent="0.2">
      <c r="A40" s="49"/>
    </row>
    <row r="41" spans="1:2" x14ac:dyDescent="0.2">
      <c r="B41" s="22" t="s">
        <v>68</v>
      </c>
    </row>
    <row r="42" spans="1:2" ht="9.75" customHeight="1" x14ac:dyDescent="0.2">
      <c r="B42" s="22"/>
    </row>
    <row r="43" spans="1:2" x14ac:dyDescent="0.2">
      <c r="A43" s="244" t="str">
        <f>+'Six-month Report'!B55</f>
        <v>5.4 Customer appointments</v>
      </c>
    </row>
    <row r="44" spans="1:2" s="207" customFormat="1" ht="8.1" customHeight="1" x14ac:dyDescent="0.2">
      <c r="A44" s="243"/>
    </row>
    <row r="45" spans="1:2" ht="38.25" x14ac:dyDescent="0.2">
      <c r="B45" s="22" t="s">
        <v>114</v>
      </c>
    </row>
    <row r="46" spans="1:2" s="207" customFormat="1" ht="8.1" customHeight="1" x14ac:dyDescent="0.2">
      <c r="A46" s="243"/>
    </row>
    <row r="47" spans="1:2" x14ac:dyDescent="0.2">
      <c r="A47" s="244" t="str">
        <f>+'Six-month Report'!B64</f>
        <v>5.5 Emergency response time</v>
      </c>
    </row>
    <row r="48" spans="1:2" s="207" customFormat="1" ht="8.1" customHeight="1" x14ac:dyDescent="0.2">
      <c r="A48" s="243"/>
    </row>
    <row r="49" spans="1:2" ht="25.5" x14ac:dyDescent="0.2">
      <c r="B49" s="22" t="s">
        <v>113</v>
      </c>
    </row>
    <row r="50" spans="1:2" s="207" customFormat="1" ht="8.1" customHeight="1" x14ac:dyDescent="0.2">
      <c r="A50" s="243"/>
    </row>
    <row r="51" spans="1:2" x14ac:dyDescent="0.2">
      <c r="A51" s="264" t="str">
        <f>+'Six-month Report'!B73</f>
        <v>5.6 Call answering service level</v>
      </c>
      <c r="B51" s="47"/>
    </row>
    <row r="52" spans="1:2" s="207" customFormat="1" ht="8.1" customHeight="1" x14ac:dyDescent="0.2">
      <c r="A52" s="243"/>
    </row>
    <row r="53" spans="1:2" ht="24.6" customHeight="1" x14ac:dyDescent="0.2">
      <c r="B53" s="22" t="s">
        <v>115</v>
      </c>
    </row>
    <row r="54" spans="1:2" s="207" customFormat="1" ht="8.1" customHeight="1" x14ac:dyDescent="0.2">
      <c r="A54" s="243"/>
    </row>
    <row r="55" spans="1:2" x14ac:dyDescent="0.2">
      <c r="A55" s="253" t="s">
        <v>126</v>
      </c>
      <c r="B55" s="254"/>
    </row>
    <row r="56" spans="1:2" s="207" customFormat="1" ht="8.1" customHeight="1" x14ac:dyDescent="0.2">
      <c r="A56" s="255"/>
      <c r="B56" s="256"/>
    </row>
    <row r="57" spans="1:2" x14ac:dyDescent="0.2">
      <c r="A57" s="257"/>
      <c r="B57" s="258" t="s">
        <v>108</v>
      </c>
    </row>
    <row r="58" spans="1:2" s="207" customFormat="1" ht="8.1" customHeight="1" x14ac:dyDescent="0.2">
      <c r="A58" s="255"/>
      <c r="B58" s="256"/>
    </row>
    <row r="59" spans="1:2" x14ac:dyDescent="0.2">
      <c r="A59" s="259" t="s">
        <v>91</v>
      </c>
      <c r="B59" s="260"/>
    </row>
    <row r="60" spans="1:2" s="207" customFormat="1" ht="8.1" customHeight="1" x14ac:dyDescent="0.2">
      <c r="A60" s="255"/>
      <c r="B60" s="256"/>
    </row>
    <row r="61" spans="1:2" x14ac:dyDescent="0.2">
      <c r="A61" s="261" t="s">
        <v>96</v>
      </c>
      <c r="B61" s="260"/>
    </row>
    <row r="62" spans="1:2" ht="8.1" customHeight="1" x14ac:dyDescent="0.2">
      <c r="A62" s="261"/>
      <c r="B62" s="260"/>
    </row>
    <row r="63" spans="1:2" x14ac:dyDescent="0.2">
      <c r="A63" s="261" t="s">
        <v>97</v>
      </c>
      <c r="B63" s="260"/>
    </row>
    <row r="64" spans="1:2" ht="8.1" customHeight="1" x14ac:dyDescent="0.2">
      <c r="A64" s="262"/>
      <c r="B64" s="263"/>
    </row>
    <row r="65" spans="1:2" x14ac:dyDescent="0.2">
      <c r="B65" s="22"/>
    </row>
    <row r="66" spans="1:2" s="207" customFormat="1" ht="8.1" customHeight="1" x14ac:dyDescent="0.2">
      <c r="A66" s="243"/>
    </row>
    <row r="67" spans="1:2" x14ac:dyDescent="0.2">
      <c r="A67" s="244"/>
    </row>
    <row r="68" spans="1:2" s="207" customFormat="1" ht="8.1" customHeight="1" x14ac:dyDescent="0.2">
      <c r="A68" s="243"/>
    </row>
    <row r="69" spans="1:2" s="140" customFormat="1" x14ac:dyDescent="0.2">
      <c r="A69" s="248"/>
      <c r="B69" s="143"/>
    </row>
    <row r="70" spans="1:2" s="140" customFormat="1" x14ac:dyDescent="0.2">
      <c r="A70" s="248"/>
      <c r="B70" s="143"/>
    </row>
  </sheetData>
  <customSheetViews>
    <customSheetView guid="{7A757EE6-6691-4140-8996-838DC03C8B5E}" fitToPage="1" state="hidden">
      <selection activeCell="B25" sqref="B25"/>
      <rowBreaks count="1" manualBreakCount="1">
        <brk id="26" max="16383" man="1"/>
      </rowBreaks>
      <pageMargins left="0.75" right="0.75" top="1" bottom="1" header="0.5" footer="0.5"/>
      <pageSetup fitToHeight="2" orientation="landscape" r:id="rId1"/>
      <headerFooter alignWithMargins="0"/>
    </customSheetView>
  </customSheetViews>
  <phoneticPr fontId="2" type="noConversion"/>
  <pageMargins left="0.75" right="0.75" top="0.6" bottom="0.6" header="0.32" footer="0.5"/>
  <pageSetup scale="89" fitToHeight="4" orientation="landscape" r:id="rId2"/>
  <headerFooter alignWithMargins="0"/>
  <rowBreaks count="1" manualBreakCount="1">
    <brk id="46" max="1"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W79"/>
  <sheetViews>
    <sheetView showGridLines="0" topLeftCell="A54" zoomScale="85" zoomScaleNormal="85" zoomScaleSheetLayoutView="100" workbookViewId="0">
      <selection activeCell="R19" sqref="R19"/>
    </sheetView>
  </sheetViews>
  <sheetFormatPr defaultColWidth="8.7109375" defaultRowHeight="12.75" x14ac:dyDescent="0.2"/>
  <cols>
    <col min="1" max="1" width="15.28515625" style="21" customWidth="1"/>
    <col min="2" max="2" width="9" style="21" customWidth="1"/>
    <col min="3" max="3" width="10.42578125" style="21" customWidth="1"/>
    <col min="4" max="4" width="18.5703125" style="21" customWidth="1"/>
    <col min="5" max="5" width="19.85546875" style="21" customWidth="1"/>
    <col min="6" max="6" width="16.5703125" style="36" customWidth="1"/>
    <col min="7" max="7" width="16.5703125" style="21" customWidth="1"/>
    <col min="8" max="8" width="16.5703125" style="36" customWidth="1"/>
    <col min="9" max="9" width="16.5703125" style="21" customWidth="1"/>
    <col min="10" max="10" width="16.5703125" style="36" customWidth="1"/>
    <col min="11" max="17" width="16.5703125" style="21" customWidth="1"/>
    <col min="18" max="18" width="8.5703125" style="21" customWidth="1"/>
    <col min="19" max="19" width="8.42578125" style="21" customWidth="1"/>
    <col min="20" max="20" width="9.5703125" style="21" customWidth="1"/>
    <col min="21" max="16384" width="8.7109375" style="21"/>
  </cols>
  <sheetData>
    <row r="1" spans="1:23" s="30" customFormat="1" ht="41.45" customHeight="1" x14ac:dyDescent="0.2">
      <c r="A1" s="316" t="s">
        <v>103</v>
      </c>
      <c r="B1" s="316"/>
      <c r="C1" s="316"/>
      <c r="D1" s="316"/>
      <c r="E1" s="316"/>
      <c r="F1" s="316"/>
      <c r="G1" s="316"/>
      <c r="H1" s="316"/>
      <c r="I1" s="316"/>
      <c r="J1" s="316"/>
      <c r="K1" s="316"/>
      <c r="L1" s="316"/>
      <c r="M1" s="316"/>
      <c r="N1" s="316"/>
      <c r="O1" s="218"/>
      <c r="P1" s="219"/>
      <c r="Q1" s="219"/>
      <c r="R1" s="219"/>
      <c r="S1" s="219"/>
      <c r="T1" s="219"/>
    </row>
    <row r="2" spans="1:23" s="30" customFormat="1" ht="25.5" customHeight="1" x14ac:dyDescent="0.2">
      <c r="A2" s="317" t="s">
        <v>52</v>
      </c>
      <c r="B2" s="317"/>
      <c r="C2" s="317"/>
      <c r="D2" s="318"/>
      <c r="E2" s="265" t="s">
        <v>8</v>
      </c>
      <c r="F2" s="266"/>
      <c r="G2" s="266"/>
      <c r="H2" s="266"/>
      <c r="I2" s="266"/>
      <c r="J2" s="81"/>
      <c r="K2" s="81"/>
      <c r="L2" s="81"/>
      <c r="M2" s="81"/>
      <c r="N2" s="81"/>
      <c r="O2" s="81"/>
      <c r="P2" s="220"/>
      <c r="Q2" s="220"/>
      <c r="R2" s="220"/>
      <c r="S2" s="220"/>
      <c r="T2" s="220"/>
    </row>
    <row r="3" spans="1:23" s="30" customFormat="1" ht="9.6" customHeight="1" x14ac:dyDescent="0.2">
      <c r="A3" s="83"/>
      <c r="B3" s="84"/>
      <c r="C3" s="84"/>
      <c r="D3" s="84"/>
      <c r="E3" s="81"/>
      <c r="F3" s="81"/>
      <c r="G3" s="82"/>
      <c r="H3" s="81"/>
      <c r="I3" s="81"/>
      <c r="J3" s="81"/>
      <c r="K3" s="81"/>
      <c r="L3" s="81"/>
      <c r="M3" s="81"/>
      <c r="N3" s="81"/>
      <c r="O3" s="81"/>
      <c r="P3" s="220"/>
      <c r="Q3" s="220"/>
      <c r="R3" s="220"/>
      <c r="S3" s="220"/>
      <c r="T3" s="220"/>
    </row>
    <row r="4" spans="1:23" s="30" customFormat="1" ht="18.75" x14ac:dyDescent="0.2">
      <c r="A4" s="212" t="s">
        <v>53</v>
      </c>
      <c r="B4" s="213"/>
      <c r="C4" s="84"/>
      <c r="D4" s="84"/>
      <c r="E4" s="81"/>
      <c r="F4" s="85" t="s">
        <v>8</v>
      </c>
      <c r="G4" s="82"/>
      <c r="H4" s="81"/>
      <c r="I4" s="81"/>
      <c r="J4" s="81"/>
      <c r="K4" s="81"/>
      <c r="L4" s="81"/>
      <c r="M4" s="81"/>
      <c r="N4" s="81"/>
      <c r="O4" s="81"/>
      <c r="P4" s="220"/>
      <c r="Q4" s="220"/>
      <c r="R4" s="220"/>
      <c r="S4" s="220"/>
      <c r="T4" s="220"/>
    </row>
    <row r="5" spans="1:23" s="30" customFormat="1" ht="15" x14ac:dyDescent="0.3">
      <c r="A5" s="86" t="s">
        <v>123</v>
      </c>
      <c r="B5" s="81"/>
      <c r="C5" s="81"/>
      <c r="D5" s="81"/>
      <c r="E5" s="81"/>
      <c r="F5" s="156" t="s">
        <v>8</v>
      </c>
      <c r="G5" s="82"/>
      <c r="H5" s="81"/>
      <c r="I5" s="81"/>
      <c r="J5" s="81"/>
      <c r="K5" s="81"/>
      <c r="L5" s="81"/>
      <c r="M5" s="81"/>
      <c r="N5" s="81"/>
      <c r="O5" s="81"/>
      <c r="P5" s="220"/>
      <c r="Q5" s="220"/>
      <c r="R5" s="220"/>
      <c r="S5" s="220"/>
      <c r="T5" s="220"/>
    </row>
    <row r="6" spans="1:23" s="30" customFormat="1" ht="15" x14ac:dyDescent="0.3">
      <c r="A6" s="86" t="s">
        <v>121</v>
      </c>
      <c r="B6" s="87"/>
      <c r="C6" s="81"/>
      <c r="D6" s="81"/>
      <c r="E6" s="81"/>
      <c r="F6" s="128" t="s">
        <v>8</v>
      </c>
      <c r="G6" s="81"/>
      <c r="H6" s="81"/>
      <c r="I6" s="81"/>
      <c r="J6" s="81"/>
      <c r="K6" s="81"/>
      <c r="L6" s="81"/>
      <c r="M6" s="81"/>
      <c r="N6" s="81"/>
      <c r="O6" s="81"/>
      <c r="P6" s="220"/>
      <c r="Q6" s="220"/>
      <c r="R6" s="220"/>
      <c r="S6" s="220"/>
      <c r="T6" s="220"/>
    </row>
    <row r="7" spans="1:23" s="89" customFormat="1" ht="15" x14ac:dyDescent="0.3">
      <c r="A7" s="86" t="s">
        <v>122</v>
      </c>
      <c r="B7" s="81"/>
      <c r="C7" s="81"/>
      <c r="D7" s="81"/>
      <c r="E7" s="81"/>
      <c r="F7" s="128" t="s">
        <v>8</v>
      </c>
      <c r="G7" s="81"/>
      <c r="H7" s="81"/>
      <c r="I7" s="81"/>
      <c r="J7" s="81"/>
      <c r="K7" s="81"/>
      <c r="L7" s="81"/>
      <c r="M7" s="81"/>
      <c r="N7" s="81"/>
      <c r="O7" s="81"/>
      <c r="P7" s="220"/>
      <c r="Q7" s="220"/>
      <c r="R7" s="220"/>
      <c r="S7" s="220"/>
      <c r="T7" s="220"/>
    </row>
    <row r="8" spans="1:23" s="93" customFormat="1" ht="15" x14ac:dyDescent="0.2">
      <c r="A8" s="90"/>
      <c r="B8" s="88"/>
      <c r="C8" s="88"/>
      <c r="D8" s="88"/>
      <c r="E8" s="88"/>
      <c r="F8" s="91"/>
      <c r="G8" s="92" t="s">
        <v>8</v>
      </c>
      <c r="H8" s="91"/>
      <c r="I8" s="88"/>
      <c r="J8" s="91"/>
      <c r="K8" s="88"/>
      <c r="L8" s="88"/>
      <c r="M8" s="88"/>
      <c r="N8" s="88"/>
      <c r="O8" s="88"/>
      <c r="P8" s="89"/>
      <c r="Q8" s="89"/>
      <c r="R8" s="89"/>
      <c r="S8" s="89"/>
      <c r="T8" s="89"/>
      <c r="U8" s="89"/>
      <c r="V8" s="89"/>
      <c r="W8" s="89"/>
    </row>
    <row r="9" spans="1:23" ht="17.45" customHeight="1" x14ac:dyDescent="0.2">
      <c r="B9" s="94" t="s">
        <v>71</v>
      </c>
      <c r="C9" s="95"/>
      <c r="D9" s="95"/>
      <c r="E9" s="96"/>
      <c r="F9" s="97"/>
      <c r="G9" s="96"/>
      <c r="H9" s="97"/>
      <c r="I9" s="96"/>
      <c r="J9" s="97"/>
      <c r="K9" s="30"/>
      <c r="P9" s="30"/>
      <c r="Q9" s="30"/>
      <c r="R9" s="30"/>
      <c r="S9" s="30"/>
      <c r="T9" s="30"/>
      <c r="U9" s="30"/>
      <c r="V9" s="30"/>
      <c r="W9" s="30"/>
    </row>
    <row r="10" spans="1:23" x14ac:dyDescent="0.2">
      <c r="A10" s="94"/>
      <c r="C10" s="95"/>
      <c r="D10" s="95"/>
      <c r="E10" s="96"/>
      <c r="F10" s="97"/>
      <c r="G10" s="96"/>
      <c r="H10" s="97"/>
      <c r="I10" s="96"/>
      <c r="J10" s="97"/>
      <c r="K10" s="30"/>
    </row>
    <row r="11" spans="1:23" s="98" customFormat="1" x14ac:dyDescent="0.2">
      <c r="B11" s="99" t="s">
        <v>56</v>
      </c>
      <c r="C11" s="99"/>
      <c r="G11" s="100"/>
      <c r="I11" s="100"/>
      <c r="K11" s="100"/>
    </row>
    <row r="12" spans="1:23" s="98" customFormat="1" ht="13.5" thickBot="1" x14ac:dyDescent="0.25">
      <c r="B12" s="99"/>
      <c r="C12" s="99"/>
    </row>
    <row r="13" spans="1:23" s="98" customFormat="1" ht="12.95" customHeight="1" x14ac:dyDescent="0.2">
      <c r="B13" s="300" t="s">
        <v>54</v>
      </c>
      <c r="C13" s="286"/>
      <c r="D13" s="301"/>
      <c r="E13" s="301"/>
      <c r="F13" s="278" t="str">
        <f>Year</f>
        <v xml:space="preserve"> </v>
      </c>
      <c r="G13" s="278"/>
      <c r="H13" s="278"/>
      <c r="I13" s="278"/>
      <c r="J13" s="278"/>
      <c r="K13" s="278"/>
      <c r="L13" s="278"/>
      <c r="M13" s="267" t="s">
        <v>67</v>
      </c>
    </row>
    <row r="14" spans="1:23" s="98" customFormat="1" ht="12.95" customHeight="1" x14ac:dyDescent="0.2">
      <c r="B14" s="302"/>
      <c r="C14" s="303"/>
      <c r="D14" s="303"/>
      <c r="E14" s="303"/>
      <c r="F14" s="147" t="s">
        <v>0</v>
      </c>
      <c r="G14" s="147" t="s">
        <v>1</v>
      </c>
      <c r="H14" s="147" t="s">
        <v>2</v>
      </c>
      <c r="I14" s="147" t="s">
        <v>9</v>
      </c>
      <c r="J14" s="147" t="s">
        <v>10</v>
      </c>
      <c r="K14" s="147" t="s">
        <v>11</v>
      </c>
      <c r="L14" s="277" t="s">
        <v>101</v>
      </c>
      <c r="M14" s="268"/>
    </row>
    <row r="15" spans="1:23" s="98" customFormat="1" ht="42" customHeight="1" x14ac:dyDescent="0.2">
      <c r="B15" s="302"/>
      <c r="C15" s="303"/>
      <c r="D15" s="303"/>
      <c r="E15" s="303"/>
      <c r="F15" s="65" t="s">
        <v>50</v>
      </c>
      <c r="G15" s="65" t="s">
        <v>50</v>
      </c>
      <c r="H15" s="65" t="s">
        <v>50</v>
      </c>
      <c r="I15" s="65" t="s">
        <v>50</v>
      </c>
      <c r="J15" s="65" t="s">
        <v>50</v>
      </c>
      <c r="K15" s="65" t="s">
        <v>50</v>
      </c>
      <c r="L15" s="277"/>
      <c r="M15" s="268"/>
    </row>
    <row r="16" spans="1:23" s="98" customFormat="1" ht="15.6" customHeight="1" x14ac:dyDescent="0.2">
      <c r="B16" s="304" t="s">
        <v>55</v>
      </c>
      <c r="C16" s="305"/>
      <c r="D16" s="305"/>
      <c r="E16" s="305"/>
      <c r="F16" s="157" t="s">
        <v>8</v>
      </c>
      <c r="G16" s="157" t="s">
        <v>8</v>
      </c>
      <c r="H16" s="157" t="s">
        <v>8</v>
      </c>
      <c r="I16" s="157" t="s">
        <v>8</v>
      </c>
      <c r="J16" s="157" t="s">
        <v>8</v>
      </c>
      <c r="K16" s="157" t="s">
        <v>8</v>
      </c>
      <c r="L16" s="277"/>
      <c r="M16" s="268"/>
    </row>
    <row r="17" spans="2:14" s="98" customFormat="1" ht="15.6" customHeight="1" x14ac:dyDescent="0.2">
      <c r="B17" s="306" t="s">
        <v>119</v>
      </c>
      <c r="C17" s="307"/>
      <c r="D17" s="307"/>
      <c r="E17" s="308"/>
      <c r="F17" s="146" t="s">
        <v>8</v>
      </c>
      <c r="G17" s="146" t="s">
        <v>8</v>
      </c>
      <c r="H17" s="146" t="s">
        <v>8</v>
      </c>
      <c r="I17" s="146" t="s">
        <v>8</v>
      </c>
      <c r="J17" s="146" t="s">
        <v>8</v>
      </c>
      <c r="K17" s="146" t="s">
        <v>8</v>
      </c>
      <c r="L17" s="190" t="e">
        <f>AVERAGE(F17:K17)</f>
        <v>#DIV/0!</v>
      </c>
      <c r="M17" s="268"/>
    </row>
    <row r="18" spans="2:14" s="98" customFormat="1" ht="15" customHeight="1" x14ac:dyDescent="0.2">
      <c r="B18" s="295" t="s">
        <v>128</v>
      </c>
      <c r="C18" s="305"/>
      <c r="D18" s="305"/>
      <c r="E18" s="305"/>
      <c r="F18" s="146" t="s">
        <v>8</v>
      </c>
      <c r="G18" s="146" t="s">
        <v>8</v>
      </c>
      <c r="H18" s="146" t="s">
        <v>8</v>
      </c>
      <c r="I18" s="146" t="s">
        <v>8</v>
      </c>
      <c r="J18" s="146" t="s">
        <v>8</v>
      </c>
      <c r="K18" s="146" t="s">
        <v>8</v>
      </c>
      <c r="L18" s="190" t="e">
        <f>AVERAGE(F18:K18)</f>
        <v>#DIV/0!</v>
      </c>
      <c r="M18" s="268"/>
    </row>
    <row r="19" spans="2:14" s="101" customFormat="1" ht="15" customHeight="1" x14ac:dyDescent="0.2">
      <c r="B19" s="295" t="s">
        <v>129</v>
      </c>
      <c r="C19" s="296"/>
      <c r="D19" s="296"/>
      <c r="E19" s="296"/>
      <c r="F19" s="146" t="s">
        <v>8</v>
      </c>
      <c r="G19" s="146" t="s">
        <v>8</v>
      </c>
      <c r="H19" s="146" t="s">
        <v>8</v>
      </c>
      <c r="I19" s="146" t="s">
        <v>8</v>
      </c>
      <c r="J19" s="146" t="s">
        <v>8</v>
      </c>
      <c r="K19" s="146" t="s">
        <v>8</v>
      </c>
      <c r="L19" s="190" t="e">
        <f t="shared" ref="L19" si="0">AVERAGE(F19:K19)</f>
        <v>#DIV/0!</v>
      </c>
      <c r="M19" s="268"/>
    </row>
    <row r="20" spans="2:14" s="101" customFormat="1" ht="17.100000000000001" customHeight="1" thickBot="1" x14ac:dyDescent="0.25">
      <c r="B20" s="284" t="s">
        <v>127</v>
      </c>
      <c r="C20" s="285"/>
      <c r="D20" s="285"/>
      <c r="E20" s="285"/>
      <c r="F20" s="168" t="e">
        <f>F19/F18</f>
        <v>#VALUE!</v>
      </c>
      <c r="G20" s="168" t="e">
        <f t="shared" ref="G20:K20" si="1">G19/G18</f>
        <v>#VALUE!</v>
      </c>
      <c r="H20" s="168" t="e">
        <f t="shared" si="1"/>
        <v>#VALUE!</v>
      </c>
      <c r="I20" s="168" t="e">
        <f t="shared" si="1"/>
        <v>#VALUE!</v>
      </c>
      <c r="J20" s="168" t="e">
        <f t="shared" si="1"/>
        <v>#VALUE!</v>
      </c>
      <c r="K20" s="168" t="e">
        <f t="shared" si="1"/>
        <v>#VALUE!</v>
      </c>
      <c r="L20" s="191" t="e">
        <f>AVERAGE(F20:K20)</f>
        <v>#VALUE!</v>
      </c>
      <c r="M20" s="189" t="s">
        <v>8</v>
      </c>
    </row>
    <row r="21" spans="2:14" s="98" customFormat="1" x14ac:dyDescent="0.2">
      <c r="B21" s="37" t="s">
        <v>124</v>
      </c>
      <c r="C21" s="37"/>
      <c r="D21" s="37"/>
      <c r="E21" s="102"/>
      <c r="F21" s="103"/>
      <c r="G21" s="104"/>
      <c r="H21" s="103"/>
      <c r="I21" s="104"/>
      <c r="J21" s="103"/>
      <c r="K21" s="104"/>
      <c r="L21" s="102"/>
    </row>
    <row r="22" spans="2:14" s="98" customFormat="1" x14ac:dyDescent="0.2">
      <c r="B22" s="37"/>
      <c r="C22" s="37"/>
      <c r="D22" s="37"/>
      <c r="E22" s="102"/>
      <c r="F22" s="103"/>
      <c r="G22" s="104"/>
      <c r="H22" s="103"/>
      <c r="I22" s="104"/>
      <c r="J22" s="103"/>
      <c r="K22" s="104"/>
      <c r="L22" s="102"/>
    </row>
    <row r="23" spans="2:14" x14ac:dyDescent="0.2">
      <c r="B23" s="31" t="s">
        <v>104</v>
      </c>
      <c r="G23" s="105"/>
      <c r="H23" s="95"/>
      <c r="I23" s="95"/>
      <c r="J23" s="95"/>
    </row>
    <row r="24" spans="2:14" ht="13.5" thickBot="1" x14ac:dyDescent="0.25">
      <c r="B24" s="31"/>
      <c r="G24" s="105"/>
      <c r="H24" s="95"/>
      <c r="I24" s="95"/>
      <c r="J24" s="95"/>
    </row>
    <row r="25" spans="2:14" ht="30.75" customHeight="1" thickBot="1" x14ac:dyDescent="0.25">
      <c r="B25" s="313" t="s">
        <v>109</v>
      </c>
      <c r="C25" s="314"/>
      <c r="D25" s="314"/>
      <c r="E25" s="158" t="s">
        <v>8</v>
      </c>
      <c r="F25" s="96"/>
      <c r="G25" s="17"/>
      <c r="H25" s="18"/>
      <c r="I25" s="18"/>
      <c r="J25" s="30"/>
    </row>
    <row r="26" spans="2:14" ht="13.5" thickBot="1" x14ac:dyDescent="0.25">
      <c r="B26" s="106"/>
      <c r="C26" s="95"/>
      <c r="D26" s="107"/>
      <c r="E26" s="107"/>
      <c r="F26" s="97"/>
      <c r="G26" s="97"/>
      <c r="H26" s="95"/>
      <c r="I26" s="95"/>
      <c r="J26" s="95"/>
    </row>
    <row r="27" spans="2:14" ht="35.25" customHeight="1" x14ac:dyDescent="0.2">
      <c r="B27" s="315" t="s">
        <v>110</v>
      </c>
      <c r="C27" s="279"/>
      <c r="D27" s="279"/>
      <c r="E27" s="66" t="s">
        <v>48</v>
      </c>
      <c r="F27" s="279" t="s">
        <v>49</v>
      </c>
      <c r="G27" s="279"/>
      <c r="H27" s="279"/>
      <c r="I27" s="279"/>
      <c r="J27" s="279"/>
      <c r="K27" s="279"/>
      <c r="L27" s="279"/>
      <c r="M27" s="279"/>
      <c r="N27" s="280"/>
    </row>
    <row r="28" spans="2:14" x14ac:dyDescent="0.2">
      <c r="B28" s="311" t="s">
        <v>39</v>
      </c>
      <c r="C28" s="312"/>
      <c r="D28" s="312"/>
      <c r="E28" s="192">
        <f>SUM(E29:E38)</f>
        <v>0</v>
      </c>
      <c r="F28" s="281"/>
      <c r="G28" s="281"/>
      <c r="H28" s="281"/>
      <c r="I28" s="281"/>
      <c r="J28" s="281"/>
      <c r="K28" s="281"/>
      <c r="L28" s="281"/>
      <c r="M28" s="281"/>
      <c r="N28" s="282"/>
    </row>
    <row r="29" spans="2:14" x14ac:dyDescent="0.2">
      <c r="B29" s="309" t="s">
        <v>4</v>
      </c>
      <c r="C29" s="310"/>
      <c r="D29" s="58"/>
      <c r="E29" s="159" t="s">
        <v>8</v>
      </c>
      <c r="F29" s="283"/>
      <c r="G29" s="269"/>
      <c r="H29" s="269"/>
      <c r="I29" s="269"/>
      <c r="J29" s="269"/>
      <c r="K29" s="269"/>
      <c r="L29" s="269"/>
      <c r="M29" s="269"/>
      <c r="N29" s="270"/>
    </row>
    <row r="30" spans="2:14" x14ac:dyDescent="0.2">
      <c r="B30" s="309" t="s">
        <v>5</v>
      </c>
      <c r="C30" s="310"/>
      <c r="D30" s="58"/>
      <c r="E30" s="159" t="s">
        <v>8</v>
      </c>
      <c r="F30" s="269"/>
      <c r="G30" s="269"/>
      <c r="H30" s="269"/>
      <c r="I30" s="269"/>
      <c r="J30" s="269"/>
      <c r="K30" s="269"/>
      <c r="L30" s="269"/>
      <c r="M30" s="269"/>
      <c r="N30" s="270"/>
    </row>
    <row r="31" spans="2:14" x14ac:dyDescent="0.2">
      <c r="B31" s="309" t="s">
        <v>6</v>
      </c>
      <c r="C31" s="310"/>
      <c r="D31" s="59"/>
      <c r="E31" s="159" t="s">
        <v>8</v>
      </c>
      <c r="F31" s="269"/>
      <c r="G31" s="269"/>
      <c r="H31" s="269"/>
      <c r="I31" s="269"/>
      <c r="J31" s="269"/>
      <c r="K31" s="269"/>
      <c r="L31" s="269"/>
      <c r="M31" s="269"/>
      <c r="N31" s="270"/>
    </row>
    <row r="32" spans="2:14" x14ac:dyDescent="0.2">
      <c r="B32" s="309" t="s">
        <v>7</v>
      </c>
      <c r="C32" s="310"/>
      <c r="D32" s="59"/>
      <c r="E32" s="159" t="s">
        <v>8</v>
      </c>
      <c r="F32" s="269"/>
      <c r="G32" s="269"/>
      <c r="H32" s="269"/>
      <c r="I32" s="269"/>
      <c r="J32" s="269"/>
      <c r="K32" s="269"/>
      <c r="L32" s="269"/>
      <c r="M32" s="269"/>
      <c r="N32" s="270"/>
    </row>
    <row r="33" spans="1:18" x14ac:dyDescent="0.2">
      <c r="B33" s="309" t="s">
        <v>33</v>
      </c>
      <c r="C33" s="310"/>
      <c r="D33" s="59"/>
      <c r="E33" s="159" t="s">
        <v>8</v>
      </c>
      <c r="F33" s="269"/>
      <c r="G33" s="269"/>
      <c r="H33" s="269"/>
      <c r="I33" s="269"/>
      <c r="J33" s="269"/>
      <c r="K33" s="269"/>
      <c r="L33" s="269"/>
      <c r="M33" s="269"/>
      <c r="N33" s="270"/>
    </row>
    <row r="34" spans="1:18" x14ac:dyDescent="0.2">
      <c r="B34" s="309" t="s">
        <v>34</v>
      </c>
      <c r="C34" s="310"/>
      <c r="D34" s="59"/>
      <c r="E34" s="159" t="s">
        <v>8</v>
      </c>
      <c r="F34" s="269"/>
      <c r="G34" s="269"/>
      <c r="H34" s="269"/>
      <c r="I34" s="269"/>
      <c r="J34" s="269"/>
      <c r="K34" s="269"/>
      <c r="L34" s="269"/>
      <c r="M34" s="269"/>
      <c r="N34" s="270"/>
    </row>
    <row r="35" spans="1:18" x14ac:dyDescent="0.2">
      <c r="B35" s="309" t="s">
        <v>43</v>
      </c>
      <c r="C35" s="310"/>
      <c r="D35" s="59"/>
      <c r="E35" s="159" t="s">
        <v>8</v>
      </c>
      <c r="F35" s="269"/>
      <c r="G35" s="269"/>
      <c r="H35" s="269"/>
      <c r="I35" s="269"/>
      <c r="J35" s="269"/>
      <c r="K35" s="269"/>
      <c r="L35" s="269"/>
      <c r="M35" s="269"/>
      <c r="N35" s="270"/>
    </row>
    <row r="36" spans="1:18" x14ac:dyDescent="0.2">
      <c r="B36" s="309" t="s">
        <v>44</v>
      </c>
      <c r="C36" s="310"/>
      <c r="D36" s="59"/>
      <c r="E36" s="159" t="s">
        <v>8</v>
      </c>
      <c r="F36" s="269"/>
      <c r="G36" s="269"/>
      <c r="H36" s="269"/>
      <c r="I36" s="269"/>
      <c r="J36" s="269"/>
      <c r="K36" s="269"/>
      <c r="L36" s="269"/>
      <c r="M36" s="269"/>
      <c r="N36" s="270"/>
    </row>
    <row r="37" spans="1:18" x14ac:dyDescent="0.2">
      <c r="B37" s="309" t="s">
        <v>45</v>
      </c>
      <c r="C37" s="310"/>
      <c r="D37" s="59"/>
      <c r="E37" s="159" t="s">
        <v>8</v>
      </c>
      <c r="F37" s="269"/>
      <c r="G37" s="269"/>
      <c r="H37" s="269"/>
      <c r="I37" s="269"/>
      <c r="J37" s="269"/>
      <c r="K37" s="269"/>
      <c r="L37" s="269"/>
      <c r="M37" s="269"/>
      <c r="N37" s="270"/>
    </row>
    <row r="38" spans="1:18" ht="13.5" thickBot="1" x14ac:dyDescent="0.25">
      <c r="B38" s="322" t="s">
        <v>46</v>
      </c>
      <c r="C38" s="323"/>
      <c r="D38" s="64"/>
      <c r="E38" s="160" t="s">
        <v>8</v>
      </c>
      <c r="F38" s="271"/>
      <c r="G38" s="271"/>
      <c r="H38" s="271"/>
      <c r="I38" s="271"/>
      <c r="J38" s="271"/>
      <c r="K38" s="271"/>
      <c r="L38" s="271"/>
      <c r="M38" s="271"/>
      <c r="N38" s="272"/>
    </row>
    <row r="39" spans="1:18" x14ac:dyDescent="0.2">
      <c r="B39" s="106"/>
      <c r="C39" s="95"/>
      <c r="D39" s="107"/>
      <c r="E39" s="107"/>
      <c r="F39" s="97"/>
      <c r="G39" s="97"/>
      <c r="H39" s="21"/>
      <c r="J39" s="21"/>
    </row>
    <row r="40" spans="1:18" s="98" customFormat="1" x14ac:dyDescent="0.2">
      <c r="E40" s="108"/>
      <c r="F40" s="108"/>
      <c r="G40" s="109"/>
      <c r="H40" s="110"/>
      <c r="I40" s="110"/>
      <c r="J40" s="110"/>
      <c r="K40" s="110"/>
      <c r="L40" s="110"/>
      <c r="M40" s="110"/>
    </row>
    <row r="41" spans="1:18" s="98" customFormat="1" x14ac:dyDescent="0.2">
      <c r="B41" s="99" t="s">
        <v>57</v>
      </c>
      <c r="C41" s="99"/>
      <c r="G41" s="100"/>
      <c r="I41" s="111"/>
      <c r="K41" s="100"/>
      <c r="P41" s="110"/>
      <c r="Q41" s="110"/>
    </row>
    <row r="42" spans="1:18" s="98" customFormat="1" ht="13.5" thickBot="1" x14ac:dyDescent="0.25">
      <c r="B42" s="99"/>
      <c r="C42" s="99"/>
      <c r="G42" s="100"/>
      <c r="I42" s="111"/>
      <c r="K42" s="100"/>
      <c r="P42" s="110"/>
      <c r="Q42" s="110"/>
    </row>
    <row r="43" spans="1:18" s="98" customFormat="1" ht="15.75" customHeight="1" x14ac:dyDescent="0.2">
      <c r="B43" s="291" t="s">
        <v>57</v>
      </c>
      <c r="C43" s="292"/>
      <c r="D43" s="297"/>
      <c r="E43" s="297"/>
      <c r="F43" s="286" t="str">
        <f>Year</f>
        <v xml:space="preserve"> </v>
      </c>
      <c r="G43" s="286"/>
      <c r="H43" s="286"/>
      <c r="I43" s="286"/>
      <c r="J43" s="286"/>
      <c r="K43" s="286"/>
      <c r="L43" s="287"/>
    </row>
    <row r="44" spans="1:18" s="98" customFormat="1" ht="32.1" customHeight="1" x14ac:dyDescent="0.2">
      <c r="B44" s="298"/>
      <c r="C44" s="299"/>
      <c r="D44" s="299"/>
      <c r="E44" s="299"/>
      <c r="F44" s="129" t="s">
        <v>0</v>
      </c>
      <c r="G44" s="129" t="s">
        <v>1</v>
      </c>
      <c r="H44" s="129" t="s">
        <v>2</v>
      </c>
      <c r="I44" s="129" t="s">
        <v>9</v>
      </c>
      <c r="J44" s="129" t="s">
        <v>10</v>
      </c>
      <c r="K44" s="129" t="s">
        <v>11</v>
      </c>
      <c r="L44" s="124" t="s">
        <v>101</v>
      </c>
    </row>
    <row r="45" spans="1:18" s="101" customFormat="1" x14ac:dyDescent="0.2">
      <c r="B45" s="112"/>
      <c r="C45" s="113"/>
      <c r="D45" s="113"/>
      <c r="E45" s="113"/>
      <c r="F45" s="114"/>
      <c r="G45" s="114"/>
      <c r="H45" s="108"/>
      <c r="I45" s="108"/>
      <c r="J45" s="108"/>
      <c r="K45" s="108"/>
      <c r="L45" s="115"/>
    </row>
    <row r="46" spans="1:18" s="101" customFormat="1" x14ac:dyDescent="0.2">
      <c r="A46" s="98"/>
      <c r="B46" s="288" t="s">
        <v>117</v>
      </c>
      <c r="C46" s="289"/>
      <c r="D46" s="289"/>
      <c r="E46" s="289"/>
      <c r="F46" s="289"/>
      <c r="G46" s="289"/>
      <c r="H46" s="289"/>
      <c r="I46" s="289"/>
      <c r="J46" s="289"/>
      <c r="K46" s="289"/>
      <c r="L46" s="290"/>
      <c r="M46" s="98"/>
      <c r="N46" s="98"/>
      <c r="O46" s="98"/>
      <c r="P46" s="98"/>
      <c r="Q46" s="98"/>
      <c r="R46" s="98"/>
    </row>
    <row r="47" spans="1:18" s="98" customFormat="1" ht="16.5" customHeight="1" x14ac:dyDescent="0.2">
      <c r="B47" s="116" t="s">
        <v>64</v>
      </c>
      <c r="C47" s="117"/>
      <c r="D47" s="71"/>
      <c r="E47" s="71"/>
      <c r="F47" s="159" t="s">
        <v>8</v>
      </c>
      <c r="G47" s="159" t="s">
        <v>8</v>
      </c>
      <c r="H47" s="159" t="s">
        <v>8</v>
      </c>
      <c r="I47" s="159" t="s">
        <v>8</v>
      </c>
      <c r="J47" s="159" t="s">
        <v>8</v>
      </c>
      <c r="K47" s="159" t="s">
        <v>8</v>
      </c>
      <c r="L47" s="193" t="e">
        <f>AVERAGE(F47:K47)</f>
        <v>#DIV/0!</v>
      </c>
      <c r="R47" s="101"/>
    </row>
    <row r="48" spans="1:18" s="101" customFormat="1" ht="12.6" customHeight="1" x14ac:dyDescent="0.2">
      <c r="B48" s="118"/>
      <c r="C48" s="119"/>
      <c r="D48" s="41"/>
      <c r="E48" s="41"/>
      <c r="F48" s="120"/>
      <c r="G48" s="120"/>
      <c r="H48" s="120"/>
      <c r="I48" s="120"/>
      <c r="J48" s="120"/>
      <c r="K48" s="108"/>
      <c r="L48" s="115"/>
    </row>
    <row r="49" spans="1:20" s="98" customFormat="1" x14ac:dyDescent="0.2">
      <c r="B49" s="288" t="s">
        <v>118</v>
      </c>
      <c r="C49" s="289"/>
      <c r="D49" s="289"/>
      <c r="E49" s="289"/>
      <c r="F49" s="289"/>
      <c r="G49" s="289"/>
      <c r="H49" s="289"/>
      <c r="I49" s="289"/>
      <c r="J49" s="289"/>
      <c r="K49" s="289"/>
      <c r="L49" s="290"/>
    </row>
    <row r="50" spans="1:20" s="98" customFormat="1" ht="30" customHeight="1" x14ac:dyDescent="0.2">
      <c r="B50" s="320" t="s">
        <v>51</v>
      </c>
      <c r="C50" s="321"/>
      <c r="D50" s="321"/>
      <c r="E50" s="321"/>
      <c r="F50" s="197" t="s">
        <v>8</v>
      </c>
      <c r="G50" s="161" t="s">
        <v>8</v>
      </c>
      <c r="H50" s="197" t="s">
        <v>8</v>
      </c>
      <c r="I50" s="197" t="s">
        <v>8</v>
      </c>
      <c r="J50" s="161" t="s">
        <v>8</v>
      </c>
      <c r="K50" s="197" t="s">
        <v>8</v>
      </c>
      <c r="L50" s="193" t="e">
        <f t="shared" ref="L50:L52" si="2">AVERAGE(F50:K50)</f>
        <v>#DIV/0!</v>
      </c>
    </row>
    <row r="51" spans="1:20" s="98" customFormat="1" ht="45.6" customHeight="1" x14ac:dyDescent="0.2">
      <c r="B51" s="320" t="s">
        <v>65</v>
      </c>
      <c r="C51" s="321"/>
      <c r="D51" s="321"/>
      <c r="E51" s="321"/>
      <c r="F51" s="197" t="s">
        <v>8</v>
      </c>
      <c r="G51" s="161" t="s">
        <v>8</v>
      </c>
      <c r="H51" s="197" t="s">
        <v>8</v>
      </c>
      <c r="I51" s="197" t="s">
        <v>8</v>
      </c>
      <c r="J51" s="161" t="s">
        <v>8</v>
      </c>
      <c r="K51" s="197" t="s">
        <v>8</v>
      </c>
      <c r="L51" s="193" t="e">
        <f t="shared" si="2"/>
        <v>#DIV/0!</v>
      </c>
    </row>
    <row r="52" spans="1:20" s="98" customFormat="1" ht="16.5" customHeight="1" thickBot="1" x14ac:dyDescent="0.25">
      <c r="B52" s="284" t="s">
        <v>66</v>
      </c>
      <c r="C52" s="285"/>
      <c r="D52" s="285"/>
      <c r="E52" s="285"/>
      <c r="F52" s="198" t="s">
        <v>8</v>
      </c>
      <c r="G52" s="198" t="s">
        <v>8</v>
      </c>
      <c r="H52" s="198" t="s">
        <v>8</v>
      </c>
      <c r="I52" s="198" t="s">
        <v>8</v>
      </c>
      <c r="J52" s="198" t="s">
        <v>8</v>
      </c>
      <c r="K52" s="198" t="s">
        <v>8</v>
      </c>
      <c r="L52" s="194" t="e">
        <f t="shared" si="2"/>
        <v>#DIV/0!</v>
      </c>
      <c r="R52" s="101"/>
    </row>
    <row r="53" spans="1:20" x14ac:dyDescent="0.2">
      <c r="A53" s="121" t="s">
        <v>62</v>
      </c>
    </row>
    <row r="54" spans="1:20" x14ac:dyDescent="0.2">
      <c r="A54" s="121"/>
    </row>
    <row r="55" spans="1:20" x14ac:dyDescent="0.2">
      <c r="B55" s="31" t="s">
        <v>133</v>
      </c>
    </row>
    <row r="56" spans="1:20" ht="13.5" thickBot="1" x14ac:dyDescent="0.25">
      <c r="A56" s="31"/>
    </row>
    <row r="57" spans="1:20" s="108" customFormat="1" ht="13.5" customHeight="1" x14ac:dyDescent="0.2">
      <c r="B57" s="291" t="s">
        <v>133</v>
      </c>
      <c r="C57" s="292"/>
      <c r="D57" s="292"/>
      <c r="E57" s="292"/>
      <c r="F57" s="286" t="str">
        <f>Year</f>
        <v xml:space="preserve"> </v>
      </c>
      <c r="G57" s="286"/>
      <c r="H57" s="286"/>
      <c r="I57" s="286"/>
      <c r="J57" s="286"/>
      <c r="K57" s="286"/>
      <c r="L57" s="286"/>
      <c r="M57" s="286"/>
      <c r="N57" s="286"/>
      <c r="O57" s="286"/>
      <c r="P57" s="286"/>
      <c r="Q57" s="286"/>
      <c r="R57" s="286"/>
      <c r="S57" s="286"/>
      <c r="T57" s="267" t="s">
        <v>69</v>
      </c>
    </row>
    <row r="58" spans="1:20" s="108" customFormat="1" ht="12.6" customHeight="1" x14ac:dyDescent="0.2">
      <c r="B58" s="293"/>
      <c r="C58" s="294"/>
      <c r="D58" s="294"/>
      <c r="E58" s="294"/>
      <c r="F58" s="148" t="s">
        <v>0</v>
      </c>
      <c r="G58" s="149"/>
      <c r="H58" s="148" t="s">
        <v>1</v>
      </c>
      <c r="I58" s="149"/>
      <c r="J58" s="148" t="s">
        <v>2</v>
      </c>
      <c r="K58" s="149"/>
      <c r="L58" s="148" t="s">
        <v>9</v>
      </c>
      <c r="M58" s="149"/>
      <c r="N58" s="148" t="s">
        <v>10</v>
      </c>
      <c r="O58" s="149"/>
      <c r="P58" s="148" t="s">
        <v>11</v>
      </c>
      <c r="Q58" s="149"/>
      <c r="R58" s="273" t="s">
        <v>101</v>
      </c>
      <c r="S58" s="274"/>
      <c r="T58" s="268"/>
    </row>
    <row r="59" spans="1:20" s="108" customFormat="1" ht="62.45" customHeight="1" x14ac:dyDescent="0.2">
      <c r="B59" s="293"/>
      <c r="C59" s="294"/>
      <c r="D59" s="294"/>
      <c r="E59" s="294"/>
      <c r="F59" s="69" t="s">
        <v>50</v>
      </c>
      <c r="G59" s="69" t="s">
        <v>63</v>
      </c>
      <c r="H59" s="69" t="s">
        <v>50</v>
      </c>
      <c r="I59" s="69" t="s">
        <v>63</v>
      </c>
      <c r="J59" s="69" t="s">
        <v>50</v>
      </c>
      <c r="K59" s="69" t="s">
        <v>63</v>
      </c>
      <c r="L59" s="69" t="s">
        <v>50</v>
      </c>
      <c r="M59" s="69" t="s">
        <v>63</v>
      </c>
      <c r="N59" s="69" t="s">
        <v>50</v>
      </c>
      <c r="O59" s="69" t="s">
        <v>63</v>
      </c>
      <c r="P59" s="69" t="s">
        <v>50</v>
      </c>
      <c r="Q59" s="69" t="s">
        <v>63</v>
      </c>
      <c r="R59" s="275" t="s">
        <v>50</v>
      </c>
      <c r="S59" s="275" t="s">
        <v>63</v>
      </c>
      <c r="T59" s="268"/>
    </row>
    <row r="60" spans="1:20" s="108" customFormat="1" ht="18" customHeight="1" x14ac:dyDescent="0.2">
      <c r="B60" s="295" t="s">
        <v>58</v>
      </c>
      <c r="C60" s="296"/>
      <c r="D60" s="296"/>
      <c r="E60" s="296"/>
      <c r="F60" s="233" t="s">
        <v>8</v>
      </c>
      <c r="G60" s="221">
        <f>IF(ISERR(F60/F60),1,F60/F60)</f>
        <v>1</v>
      </c>
      <c r="H60" s="233" t="s">
        <v>8</v>
      </c>
      <c r="I60" s="221">
        <f>IF(ISERR(H60/H60),1,H60/H60)</f>
        <v>1</v>
      </c>
      <c r="J60" s="233" t="s">
        <v>8</v>
      </c>
      <c r="K60" s="221">
        <f>IF(ISERR(J60/J60),1,J60/J60)</f>
        <v>1</v>
      </c>
      <c r="L60" s="233" t="s">
        <v>8</v>
      </c>
      <c r="M60" s="221">
        <f>IF(ISERR(L60/L60),1,L60/L60)</f>
        <v>1</v>
      </c>
      <c r="N60" s="233" t="s">
        <v>8</v>
      </c>
      <c r="O60" s="221">
        <f>IF(ISERR(N60/N60),1,N60/N60)</f>
        <v>1</v>
      </c>
      <c r="P60" s="233" t="s">
        <v>8</v>
      </c>
      <c r="Q60" s="221">
        <f>IF(ISERR(P60/P60),1,P60/P60)</f>
        <v>1</v>
      </c>
      <c r="R60" s="276"/>
      <c r="S60" s="276"/>
      <c r="T60" s="268"/>
    </row>
    <row r="61" spans="1:20" s="108" customFormat="1" ht="16.5" customHeight="1" thickBot="1" x14ac:dyDescent="0.25">
      <c r="B61" s="284" t="s">
        <v>59</v>
      </c>
      <c r="C61" s="285"/>
      <c r="D61" s="285"/>
      <c r="E61" s="285"/>
      <c r="F61" s="234" t="s">
        <v>8</v>
      </c>
      <c r="G61" s="178">
        <f>IF(ISERR(F61/F60),1,F61/F60)</f>
        <v>1</v>
      </c>
      <c r="H61" s="234" t="s">
        <v>8</v>
      </c>
      <c r="I61" s="178">
        <f>IF(ISERR(H61/H60),1,H61/H60)</f>
        <v>1</v>
      </c>
      <c r="J61" s="234" t="s">
        <v>8</v>
      </c>
      <c r="K61" s="178">
        <f>IF(ISERR(J61/J60),1,J61/J60)</f>
        <v>1</v>
      </c>
      <c r="L61" s="234" t="s">
        <v>8</v>
      </c>
      <c r="M61" s="178">
        <f>IF(ISERR(L61/L60),1,L61/L60)</f>
        <v>1</v>
      </c>
      <c r="N61" s="234" t="s">
        <v>8</v>
      </c>
      <c r="O61" s="178">
        <f>IF(ISERR(N61/N60),1,N61/N60)</f>
        <v>1</v>
      </c>
      <c r="P61" s="234" t="s">
        <v>8</v>
      </c>
      <c r="Q61" s="178">
        <f>IF(ISERR(P61/P60),1,P61/P60)</f>
        <v>1</v>
      </c>
      <c r="R61" s="195" t="e">
        <f>AVERAGE(F61,H61,J61,L61,N61,P61)</f>
        <v>#DIV/0!</v>
      </c>
      <c r="S61" s="196">
        <f>AVERAGE(G61,I61,K61,M61,O61,Q61)</f>
        <v>1</v>
      </c>
      <c r="T61" s="232" t="s">
        <v>8</v>
      </c>
    </row>
    <row r="62" spans="1:20" x14ac:dyDescent="0.2">
      <c r="G62" s="222" t="s">
        <v>8</v>
      </c>
    </row>
    <row r="64" spans="1:20" x14ac:dyDescent="0.2">
      <c r="B64" s="31" t="s">
        <v>134</v>
      </c>
      <c r="G64" s="93" t="s">
        <v>8</v>
      </c>
    </row>
    <row r="65" spans="1:14" ht="13.5" thickBot="1" x14ac:dyDescent="0.25"/>
    <row r="66" spans="1:14" s="98" customFormat="1" ht="13.5" customHeight="1" x14ac:dyDescent="0.2">
      <c r="B66" s="291" t="s">
        <v>134</v>
      </c>
      <c r="C66" s="292"/>
      <c r="D66" s="292"/>
      <c r="E66" s="292"/>
      <c r="F66" s="286" t="str">
        <f>Year</f>
        <v xml:space="preserve"> </v>
      </c>
      <c r="G66" s="286"/>
      <c r="H66" s="286"/>
      <c r="I66" s="286"/>
      <c r="J66" s="286"/>
      <c r="K66" s="286"/>
      <c r="L66" s="286"/>
      <c r="M66" s="267" t="s">
        <v>67</v>
      </c>
    </row>
    <row r="67" spans="1:14" s="98" customFormat="1" ht="41.45" customHeight="1" x14ac:dyDescent="0.2">
      <c r="B67" s="293"/>
      <c r="C67" s="294"/>
      <c r="D67" s="294"/>
      <c r="E67" s="294"/>
      <c r="F67" s="70" t="s">
        <v>0</v>
      </c>
      <c r="G67" s="70" t="s">
        <v>1</v>
      </c>
      <c r="H67" s="70" t="s">
        <v>2</v>
      </c>
      <c r="I67" s="70" t="s">
        <v>9</v>
      </c>
      <c r="J67" s="70" t="s">
        <v>10</v>
      </c>
      <c r="K67" s="70" t="s">
        <v>11</v>
      </c>
      <c r="L67" s="154" t="s">
        <v>101</v>
      </c>
      <c r="M67" s="319"/>
    </row>
    <row r="68" spans="1:14" s="98" customFormat="1" ht="18" customHeight="1" x14ac:dyDescent="0.2">
      <c r="B68" s="295" t="s">
        <v>83</v>
      </c>
      <c r="C68" s="296"/>
      <c r="D68" s="296"/>
      <c r="E68" s="296"/>
      <c r="F68" s="235" t="s">
        <v>8</v>
      </c>
      <c r="G68" s="236" t="s">
        <v>8</v>
      </c>
      <c r="H68" s="236" t="s">
        <v>8</v>
      </c>
      <c r="I68" s="235" t="s">
        <v>8</v>
      </c>
      <c r="J68" s="236" t="s">
        <v>8</v>
      </c>
      <c r="K68" s="236" t="s">
        <v>8</v>
      </c>
      <c r="L68" s="237" t="e">
        <f>AVERAGE(F68:K68)</f>
        <v>#DIV/0!</v>
      </c>
      <c r="M68" s="225" t="s">
        <v>8</v>
      </c>
    </row>
    <row r="69" spans="1:14" s="98" customFormat="1" ht="30.95" customHeight="1" x14ac:dyDescent="0.2">
      <c r="B69" s="295" t="s">
        <v>131</v>
      </c>
      <c r="C69" s="296"/>
      <c r="D69" s="296"/>
      <c r="E69" s="296"/>
      <c r="F69" s="235" t="s">
        <v>8</v>
      </c>
      <c r="G69" s="236" t="s">
        <v>8</v>
      </c>
      <c r="H69" s="236" t="s">
        <v>116</v>
      </c>
      <c r="I69" s="235" t="s">
        <v>8</v>
      </c>
      <c r="J69" s="236" t="s">
        <v>8</v>
      </c>
      <c r="K69" s="236" t="s">
        <v>8</v>
      </c>
      <c r="L69" s="237" t="e">
        <f t="shared" ref="L69:L70" si="3">AVERAGE(F69:K69)</f>
        <v>#DIV/0!</v>
      </c>
      <c r="M69" s="226" t="s">
        <v>8</v>
      </c>
    </row>
    <row r="70" spans="1:14" s="98" customFormat="1" ht="30.6" customHeight="1" thickBot="1" x14ac:dyDescent="0.25">
      <c r="B70" s="284" t="s">
        <v>130</v>
      </c>
      <c r="C70" s="285"/>
      <c r="D70" s="285"/>
      <c r="E70" s="285"/>
      <c r="F70" s="238" t="s">
        <v>8</v>
      </c>
      <c r="G70" s="239" t="s">
        <v>8</v>
      </c>
      <c r="H70" s="239" t="s">
        <v>8</v>
      </c>
      <c r="I70" s="238" t="s">
        <v>8</v>
      </c>
      <c r="J70" s="239" t="s">
        <v>8</v>
      </c>
      <c r="K70" s="239" t="s">
        <v>8</v>
      </c>
      <c r="L70" s="240" t="e">
        <f t="shared" si="3"/>
        <v>#DIV/0!</v>
      </c>
      <c r="M70" s="227" t="s">
        <v>8</v>
      </c>
    </row>
    <row r="71" spans="1:14" s="108" customFormat="1" x14ac:dyDescent="0.2">
      <c r="B71" s="127"/>
      <c r="C71" s="127"/>
      <c r="D71" s="127"/>
      <c r="E71" s="119"/>
      <c r="F71" s="122"/>
      <c r="G71" s="122"/>
      <c r="H71" s="122"/>
      <c r="I71" s="122"/>
      <c r="J71" s="122"/>
      <c r="K71" s="122"/>
      <c r="L71" s="122"/>
      <c r="M71" s="122"/>
      <c r="N71" s="122"/>
    </row>
    <row r="72" spans="1:14" s="108" customFormat="1" x14ac:dyDescent="0.2">
      <c r="B72" s="127"/>
      <c r="C72" s="127"/>
      <c r="D72" s="127"/>
      <c r="E72" s="119"/>
      <c r="F72" s="122"/>
      <c r="G72" s="122"/>
      <c r="H72" s="122"/>
      <c r="I72" s="122"/>
      <c r="J72" s="122"/>
      <c r="K72" s="122"/>
      <c r="L72" s="122"/>
      <c r="M72" s="122"/>
      <c r="N72" s="122"/>
    </row>
    <row r="73" spans="1:14" s="108" customFormat="1" x14ac:dyDescent="0.2">
      <c r="B73" s="123" t="s">
        <v>135</v>
      </c>
      <c r="C73" s="127"/>
      <c r="D73" s="127"/>
      <c r="E73" s="119"/>
      <c r="F73" s="122"/>
      <c r="G73" s="122"/>
      <c r="H73" s="122"/>
      <c r="I73" s="122"/>
      <c r="J73" s="122"/>
      <c r="K73" s="122"/>
      <c r="L73" s="122"/>
      <c r="M73" s="122"/>
      <c r="N73" s="122"/>
    </row>
    <row r="74" spans="1:14" s="108" customFormat="1" ht="13.5" thickBot="1" x14ac:dyDescent="0.25">
      <c r="B74" s="127"/>
      <c r="C74" s="127"/>
      <c r="D74" s="127"/>
      <c r="E74" s="119"/>
      <c r="F74" s="122"/>
      <c r="G74" s="122"/>
      <c r="H74" s="122"/>
      <c r="I74" s="122"/>
      <c r="J74" s="122"/>
      <c r="K74" s="122"/>
      <c r="L74" s="122"/>
      <c r="M74" s="122"/>
      <c r="N74" s="122"/>
    </row>
    <row r="75" spans="1:14" s="98" customFormat="1" ht="13.5" customHeight="1" x14ac:dyDescent="0.2">
      <c r="B75" s="291" t="s">
        <v>135</v>
      </c>
      <c r="C75" s="292"/>
      <c r="D75" s="292"/>
      <c r="E75" s="292"/>
      <c r="F75" s="286" t="str">
        <f>Year</f>
        <v xml:space="preserve"> </v>
      </c>
      <c r="G75" s="286"/>
      <c r="H75" s="286"/>
      <c r="I75" s="286"/>
      <c r="J75" s="286"/>
      <c r="K75" s="286"/>
      <c r="L75" s="286"/>
      <c r="M75" s="267" t="s">
        <v>69</v>
      </c>
    </row>
    <row r="76" spans="1:14" s="98" customFormat="1" ht="38.1" customHeight="1" x14ac:dyDescent="0.2">
      <c r="B76" s="293"/>
      <c r="C76" s="294"/>
      <c r="D76" s="294"/>
      <c r="E76" s="294"/>
      <c r="F76" s="70" t="s">
        <v>0</v>
      </c>
      <c r="G76" s="70" t="s">
        <v>1</v>
      </c>
      <c r="H76" s="70" t="s">
        <v>2</v>
      </c>
      <c r="I76" s="70" t="s">
        <v>9</v>
      </c>
      <c r="J76" s="70" t="s">
        <v>10</v>
      </c>
      <c r="K76" s="70" t="s">
        <v>11</v>
      </c>
      <c r="L76" s="154" t="s">
        <v>101</v>
      </c>
      <c r="M76" s="319"/>
    </row>
    <row r="77" spans="1:14" s="98" customFormat="1" ht="45.6" customHeight="1" thickBot="1" x14ac:dyDescent="0.25">
      <c r="B77" s="284" t="s">
        <v>132</v>
      </c>
      <c r="C77" s="285"/>
      <c r="D77" s="285"/>
      <c r="E77" s="285"/>
      <c r="F77" s="238" t="s">
        <v>8</v>
      </c>
      <c r="G77" s="239" t="s">
        <v>8</v>
      </c>
      <c r="H77" s="239" t="s">
        <v>8</v>
      </c>
      <c r="I77" s="238" t="s">
        <v>8</v>
      </c>
      <c r="J77" s="239" t="s">
        <v>8</v>
      </c>
      <c r="K77" s="239" t="s">
        <v>8</v>
      </c>
      <c r="L77" s="240" t="e">
        <f>AVERAGE(F77:K77)</f>
        <v>#DIV/0!</v>
      </c>
      <c r="M77" s="232" t="s">
        <v>8</v>
      </c>
    </row>
    <row r="78" spans="1:14" x14ac:dyDescent="0.2">
      <c r="A78" s="31"/>
    </row>
    <row r="79" spans="1:14" x14ac:dyDescent="0.2">
      <c r="A79" s="31"/>
    </row>
  </sheetData>
  <customSheetViews>
    <customSheetView guid="{7A757EE6-6691-4140-8996-838DC03C8B5E}" printArea="1" state="hidden" topLeftCell="A55">
      <selection activeCell="E37" sqref="E37"/>
      <rowBreaks count="2" manualBreakCount="2">
        <brk id="60" max="13" man="1"/>
        <brk id="91" max="13" man="1"/>
      </rowBreaks>
      <pageMargins left="0.75" right="0.65" top="0.59062499999999996" bottom="0.5" header="0.25" footer="0.25"/>
      <pageSetup scale="70" fitToHeight="20" orientation="landscape" horizontalDpi="300" verticalDpi="300" r:id="rId1"/>
      <headerFooter alignWithMargins="0">
        <oddHeader xml:space="preserve">&amp;C&amp;"Arial Black,Regular"&amp;12Rule 002 - Service Quality and Reliability Performance Monitoring and Reporting
for Gas Distributors
</oddHeader>
        <oddFooter xml:space="preserve">&amp;RPrinted : &amp;D
Page &amp;P of &amp;N </oddFooter>
      </headerFooter>
    </customSheetView>
  </customSheetViews>
  <mergeCells count="61">
    <mergeCell ref="A1:N1"/>
    <mergeCell ref="A2:D2"/>
    <mergeCell ref="B70:E70"/>
    <mergeCell ref="M75:M76"/>
    <mergeCell ref="M66:M67"/>
    <mergeCell ref="B37:C37"/>
    <mergeCell ref="F35:N35"/>
    <mergeCell ref="F36:N36"/>
    <mergeCell ref="B33:C33"/>
    <mergeCell ref="B50:E50"/>
    <mergeCell ref="B51:E51"/>
    <mergeCell ref="B52:E52"/>
    <mergeCell ref="B34:C34"/>
    <mergeCell ref="B35:C35"/>
    <mergeCell ref="B36:C36"/>
    <mergeCell ref="B38:C38"/>
    <mergeCell ref="B29:C29"/>
    <mergeCell ref="B30:C30"/>
    <mergeCell ref="B31:C31"/>
    <mergeCell ref="B32:C32"/>
    <mergeCell ref="B18:E18"/>
    <mergeCell ref="B28:D28"/>
    <mergeCell ref="B25:D25"/>
    <mergeCell ref="B27:D27"/>
    <mergeCell ref="B13:E15"/>
    <mergeCell ref="B16:E16"/>
    <mergeCell ref="B20:E20"/>
    <mergeCell ref="B19:E19"/>
    <mergeCell ref="B17:E17"/>
    <mergeCell ref="B77:E77"/>
    <mergeCell ref="F43:L43"/>
    <mergeCell ref="B46:L46"/>
    <mergeCell ref="B49:L49"/>
    <mergeCell ref="B57:E59"/>
    <mergeCell ref="B75:E76"/>
    <mergeCell ref="B66:E67"/>
    <mergeCell ref="B60:E60"/>
    <mergeCell ref="F57:S57"/>
    <mergeCell ref="B43:E44"/>
    <mergeCell ref="B69:E69"/>
    <mergeCell ref="F66:L66"/>
    <mergeCell ref="S59:S60"/>
    <mergeCell ref="F75:L75"/>
    <mergeCell ref="B61:E61"/>
    <mergeCell ref="B68:E68"/>
    <mergeCell ref="E2:I2"/>
    <mergeCell ref="T57:T60"/>
    <mergeCell ref="F31:N31"/>
    <mergeCell ref="F38:N38"/>
    <mergeCell ref="F33:N33"/>
    <mergeCell ref="F34:N34"/>
    <mergeCell ref="F37:N37"/>
    <mergeCell ref="F32:N32"/>
    <mergeCell ref="R58:S58"/>
    <mergeCell ref="R59:R60"/>
    <mergeCell ref="F30:N30"/>
    <mergeCell ref="M13:M19"/>
    <mergeCell ref="L14:L16"/>
    <mergeCell ref="F13:L13"/>
    <mergeCell ref="F27:N28"/>
    <mergeCell ref="F29:N29"/>
  </mergeCells>
  <phoneticPr fontId="2" type="noConversion"/>
  <pageMargins left="0.75" right="0.75" top="0.62" bottom="0.5" header="0.25" footer="0.25"/>
  <pageSetup scale="74" fitToHeight="20" orientation="landscape" r:id="rId2"/>
  <headerFooter>
    <oddHeader xml:space="preserve">&amp;C&amp;"Arial Black,Regular"&amp;12Rule 002 - Service Quality and Reliability Performance Monitoring and Reporting
for Gas Distributors
</oddHeader>
    <oddFooter xml:space="preserve">&amp;RPrinted : &amp;D
Page &amp;P of &amp;N </oddFooter>
  </headerFooter>
  <rowBreaks count="3" manualBreakCount="3">
    <brk id="22" max="16383" man="1"/>
    <brk id="40" max="16383" man="1"/>
    <brk id="6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F185"/>
  <sheetViews>
    <sheetView showGridLines="0" tabSelected="1" topLeftCell="A78" zoomScale="85" zoomScaleNormal="85" zoomScaleSheetLayoutView="100" workbookViewId="0">
      <selection activeCell="B75" sqref="B75:E75"/>
    </sheetView>
  </sheetViews>
  <sheetFormatPr defaultRowHeight="12.75" x14ac:dyDescent="0.2"/>
  <cols>
    <col min="1" max="1" width="5.85546875" customWidth="1"/>
    <col min="2" max="2" width="10.5703125" customWidth="1"/>
    <col min="3" max="3" width="6.140625" customWidth="1"/>
    <col min="4" max="4" width="29.5703125" customWidth="1"/>
    <col min="5" max="5" width="17.42578125" customWidth="1"/>
    <col min="6" max="11" width="16.5703125" style="4" customWidth="1"/>
    <col min="12" max="29" width="16.5703125" customWidth="1"/>
    <col min="30" max="30" width="10.85546875" customWidth="1"/>
    <col min="31" max="31" width="12.5703125" style="132" customWidth="1"/>
    <col min="32" max="32" width="15.28515625" style="132" customWidth="1"/>
  </cols>
  <sheetData>
    <row r="1" spans="1:32" s="21" customFormat="1" ht="44.45" customHeight="1" x14ac:dyDescent="0.2">
      <c r="A1" s="214" t="str">
        <f>'Six-month Report'!A1:T1</f>
        <v>Rule 002: Service Quality and Reliability Performance Monitoring and Reporting for Owners of Electric Distribution Systems and for Gas Distributors ReportingTemplate (Gas)</v>
      </c>
      <c r="B1" s="211"/>
      <c r="C1" s="211"/>
      <c r="D1" s="211"/>
      <c r="E1" s="211"/>
      <c r="F1" s="211"/>
      <c r="G1" s="211"/>
      <c r="H1" s="211"/>
      <c r="I1" s="211"/>
      <c r="J1" s="211"/>
      <c r="K1" s="211"/>
      <c r="L1" s="211"/>
      <c r="M1" s="211"/>
      <c r="N1" s="211"/>
      <c r="O1" s="211"/>
      <c r="P1" s="211"/>
      <c r="Q1" s="211"/>
      <c r="R1" s="211"/>
      <c r="S1" s="211"/>
      <c r="T1" s="216"/>
      <c r="U1" s="216"/>
      <c r="V1" s="216"/>
      <c r="W1" s="216"/>
      <c r="X1" s="216"/>
      <c r="Y1" s="216"/>
      <c r="Z1" s="216"/>
      <c r="AA1" s="216"/>
      <c r="AB1" s="216"/>
      <c r="AC1" s="216"/>
      <c r="AD1" s="216"/>
      <c r="AE1" s="216"/>
    </row>
    <row r="2" spans="1:32" s="60" customFormat="1" ht="21" customHeight="1" x14ac:dyDescent="0.4">
      <c r="A2" s="215" t="s">
        <v>52</v>
      </c>
      <c r="B2" s="210"/>
      <c r="C2" s="61"/>
      <c r="D2" s="366" t="str">
        <f>Company</f>
        <v xml:space="preserve"> </v>
      </c>
      <c r="E2" s="367"/>
      <c r="F2" s="368"/>
      <c r="G2" s="61"/>
      <c r="H2" s="61"/>
      <c r="I2" s="62"/>
      <c r="J2" s="61"/>
      <c r="K2" s="61"/>
      <c r="L2" s="61"/>
      <c r="M2" s="61"/>
      <c r="N2" s="61"/>
      <c r="O2" s="61"/>
      <c r="P2" s="63" t="s">
        <v>40</v>
      </c>
      <c r="Q2" s="350" t="s">
        <v>8</v>
      </c>
      <c r="R2" s="350"/>
      <c r="S2" s="61"/>
      <c r="AE2" s="134"/>
      <c r="AF2" s="134"/>
    </row>
    <row r="3" spans="1:32" s="60" customFormat="1" ht="19.5" customHeight="1" x14ac:dyDescent="0.3">
      <c r="A3" s="209" t="str">
        <f>"Annual Report for " &amp;Year</f>
        <v xml:space="preserve">Annual Report for  </v>
      </c>
      <c r="B3" s="61"/>
      <c r="C3" s="61"/>
      <c r="D3" s="61"/>
      <c r="E3" s="61"/>
      <c r="F3" s="61"/>
      <c r="G3" s="62"/>
      <c r="H3" s="61"/>
      <c r="I3" s="62"/>
      <c r="J3" s="61"/>
      <c r="K3" s="61"/>
      <c r="L3" s="61"/>
      <c r="M3" s="61"/>
      <c r="N3" s="61"/>
      <c r="O3" s="61"/>
      <c r="P3" s="63" t="s">
        <v>41</v>
      </c>
      <c r="Q3" s="350" t="s">
        <v>8</v>
      </c>
      <c r="R3" s="350"/>
      <c r="S3" s="61"/>
      <c r="AE3" s="134"/>
      <c r="AF3" s="134"/>
    </row>
    <row r="4" spans="1:32" s="60" customFormat="1" ht="19.5" customHeight="1" x14ac:dyDescent="0.3">
      <c r="A4" s="61"/>
      <c r="B4" s="61"/>
      <c r="C4" s="61"/>
      <c r="D4" s="61"/>
      <c r="E4" s="61"/>
      <c r="F4" s="61"/>
      <c r="G4" s="62"/>
      <c r="H4" s="61"/>
      <c r="I4" s="62"/>
      <c r="J4" s="61"/>
      <c r="K4" s="62"/>
      <c r="L4" s="61"/>
      <c r="M4" s="61"/>
      <c r="N4" s="61"/>
      <c r="O4" s="61"/>
      <c r="P4" s="63" t="s">
        <v>42</v>
      </c>
      <c r="Q4" s="350" t="s">
        <v>8</v>
      </c>
      <c r="R4" s="350"/>
      <c r="S4" s="61"/>
      <c r="AE4" s="134"/>
      <c r="AF4" s="134"/>
    </row>
    <row r="5" spans="1:32" s="60" customFormat="1" ht="15" x14ac:dyDescent="0.3">
      <c r="A5" s="61"/>
      <c r="B5" s="61"/>
      <c r="C5" s="61"/>
      <c r="D5" s="61"/>
      <c r="E5" s="61"/>
      <c r="F5" s="61"/>
      <c r="G5" s="62"/>
      <c r="H5" s="61"/>
      <c r="I5" s="62"/>
      <c r="J5" s="61"/>
      <c r="K5" s="62"/>
      <c r="L5" s="61"/>
      <c r="M5" s="61"/>
      <c r="N5" s="61"/>
      <c r="O5" s="61"/>
      <c r="P5" s="63"/>
      <c r="Q5" s="61"/>
      <c r="R5" s="61"/>
      <c r="S5" s="61"/>
      <c r="AE5" s="134"/>
      <c r="AF5" s="134"/>
    </row>
    <row r="6" spans="1:32" x14ac:dyDescent="0.2">
      <c r="B6" s="6"/>
      <c r="F6" s="9"/>
      <c r="G6"/>
      <c r="I6"/>
      <c r="K6"/>
    </row>
    <row r="7" spans="1:32" x14ac:dyDescent="0.2">
      <c r="B7" s="6" t="str">
        <f>+'Six-month Report'!B9</f>
        <v>5.1 Billing and meter reading performance measures</v>
      </c>
      <c r="F7" s="9"/>
      <c r="G7"/>
      <c r="I7"/>
      <c r="K7"/>
    </row>
    <row r="8" spans="1:32" x14ac:dyDescent="0.2">
      <c r="B8" s="6"/>
      <c r="F8" s="9"/>
      <c r="G8"/>
      <c r="I8"/>
      <c r="K8"/>
    </row>
    <row r="9" spans="1:32" x14ac:dyDescent="0.2">
      <c r="B9" s="6" t="str">
        <f>+'Six-month Report'!B11</f>
        <v>5.1.1 Monthly billing and meter reading performance</v>
      </c>
      <c r="C9" s="45"/>
      <c r="D9" s="45"/>
      <c r="E9" s="45"/>
      <c r="G9"/>
      <c r="I9"/>
      <c r="K9"/>
      <c r="M9" s="1"/>
    </row>
    <row r="10" spans="1:32" ht="13.5" customHeight="1" thickBot="1" x14ac:dyDescent="0.25">
      <c r="B10" s="6"/>
      <c r="C10" s="45"/>
      <c r="D10" s="45"/>
      <c r="E10" s="4"/>
      <c r="G10"/>
      <c r="I10"/>
      <c r="K10"/>
      <c r="M10" s="1"/>
    </row>
    <row r="11" spans="1:32" ht="13.5" customHeight="1" x14ac:dyDescent="0.2">
      <c r="B11" s="300" t="s">
        <v>102</v>
      </c>
      <c r="C11" s="286"/>
      <c r="D11" s="301"/>
      <c r="E11" s="301"/>
      <c r="F11" s="339" t="str">
        <f>Year</f>
        <v xml:space="preserve"> </v>
      </c>
      <c r="G11" s="340"/>
      <c r="H11" s="340"/>
      <c r="I11" s="340"/>
      <c r="J11" s="340"/>
      <c r="K11" s="340"/>
      <c r="L11" s="340"/>
      <c r="M11" s="340"/>
      <c r="N11" s="340"/>
      <c r="O11" s="340"/>
      <c r="P11" s="340"/>
      <c r="Q11" s="340"/>
      <c r="R11" s="341"/>
      <c r="S11" s="330" t="s">
        <v>67</v>
      </c>
    </row>
    <row r="12" spans="1:32" ht="13.5" customHeight="1" x14ac:dyDescent="0.2">
      <c r="B12" s="302"/>
      <c r="C12" s="303"/>
      <c r="D12" s="303"/>
      <c r="E12" s="303"/>
      <c r="F12" s="131" t="s">
        <v>0</v>
      </c>
      <c r="G12" s="131" t="s">
        <v>1</v>
      </c>
      <c r="H12" s="131" t="s">
        <v>2</v>
      </c>
      <c r="I12" s="131" t="s">
        <v>9</v>
      </c>
      <c r="J12" s="131" t="s">
        <v>10</v>
      </c>
      <c r="K12" s="131" t="s">
        <v>11</v>
      </c>
      <c r="L12" s="131" t="s">
        <v>12</v>
      </c>
      <c r="M12" s="131" t="s">
        <v>13</v>
      </c>
      <c r="N12" s="131" t="s">
        <v>14</v>
      </c>
      <c r="O12" s="131" t="s">
        <v>15</v>
      </c>
      <c r="P12" s="131" t="s">
        <v>16</v>
      </c>
      <c r="Q12" s="131" t="s">
        <v>17</v>
      </c>
      <c r="R12" s="353" t="s">
        <v>100</v>
      </c>
      <c r="S12" s="331"/>
    </row>
    <row r="13" spans="1:32" ht="57.95" customHeight="1" x14ac:dyDescent="0.2">
      <c r="B13" s="302"/>
      <c r="C13" s="303"/>
      <c r="D13" s="303"/>
      <c r="E13" s="303"/>
      <c r="F13" s="65" t="s">
        <v>50</v>
      </c>
      <c r="G13" s="65" t="s">
        <v>50</v>
      </c>
      <c r="H13" s="65" t="s">
        <v>50</v>
      </c>
      <c r="I13" s="65" t="s">
        <v>50</v>
      </c>
      <c r="J13" s="65" t="s">
        <v>50</v>
      </c>
      <c r="K13" s="65" t="s">
        <v>50</v>
      </c>
      <c r="L13" s="65" t="s">
        <v>50</v>
      </c>
      <c r="M13" s="65" t="s">
        <v>50</v>
      </c>
      <c r="N13" s="65" t="s">
        <v>50</v>
      </c>
      <c r="O13" s="65" t="s">
        <v>50</v>
      </c>
      <c r="P13" s="65" t="s">
        <v>50</v>
      </c>
      <c r="Q13" s="65" t="s">
        <v>50</v>
      </c>
      <c r="R13" s="353"/>
      <c r="S13" s="331"/>
    </row>
    <row r="14" spans="1:32" ht="13.5" customHeight="1" x14ac:dyDescent="0.2">
      <c r="B14" s="304" t="s">
        <v>55</v>
      </c>
      <c r="C14" s="305"/>
      <c r="D14" s="305"/>
      <c r="E14" s="305"/>
      <c r="F14" s="175" t="str">
        <f>'Six-month Report'!F16</f>
        <v xml:space="preserve"> </v>
      </c>
      <c r="G14" s="175" t="str">
        <f>'Six-month Report'!G16</f>
        <v xml:space="preserve"> </v>
      </c>
      <c r="H14" s="175" t="str">
        <f>'Six-month Report'!H16</f>
        <v xml:space="preserve"> </v>
      </c>
      <c r="I14" s="175" t="str">
        <f>'Six-month Report'!I16</f>
        <v xml:space="preserve"> </v>
      </c>
      <c r="J14" s="175" t="str">
        <f>'Six-month Report'!J16</f>
        <v xml:space="preserve"> </v>
      </c>
      <c r="K14" s="175" t="str">
        <f>'Six-month Report'!K16</f>
        <v xml:space="preserve"> </v>
      </c>
      <c r="L14" s="176" t="s">
        <v>8</v>
      </c>
      <c r="M14" s="176" t="s">
        <v>8</v>
      </c>
      <c r="N14" s="176" t="s">
        <v>8</v>
      </c>
      <c r="O14" s="176" t="s">
        <v>8</v>
      </c>
      <c r="P14" s="176" t="s">
        <v>8</v>
      </c>
      <c r="Q14" s="176" t="s">
        <v>8</v>
      </c>
      <c r="R14" s="353"/>
      <c r="S14" s="331"/>
    </row>
    <row r="15" spans="1:32" ht="13.5" customHeight="1" x14ac:dyDescent="0.2">
      <c r="B15" s="295" t="s">
        <v>119</v>
      </c>
      <c r="C15" s="305"/>
      <c r="D15" s="305"/>
      <c r="E15" s="305"/>
      <c r="F15" s="167" t="str">
        <f>'Six-month Report'!F17</f>
        <v xml:space="preserve"> </v>
      </c>
      <c r="G15" s="167" t="str">
        <f>'Six-month Report'!G17</f>
        <v xml:space="preserve"> </v>
      </c>
      <c r="H15" s="167" t="str">
        <f>'Six-month Report'!H17</f>
        <v xml:space="preserve"> </v>
      </c>
      <c r="I15" s="167" t="str">
        <f>'Six-month Report'!I17</f>
        <v xml:space="preserve"> </v>
      </c>
      <c r="J15" s="167" t="str">
        <f>'Six-month Report'!J17</f>
        <v xml:space="preserve"> </v>
      </c>
      <c r="K15" s="167" t="str">
        <f>'Six-month Report'!K17</f>
        <v xml:space="preserve"> </v>
      </c>
      <c r="L15" s="146" t="s">
        <v>8</v>
      </c>
      <c r="M15" s="146" t="s">
        <v>8</v>
      </c>
      <c r="N15" s="146" t="s">
        <v>8</v>
      </c>
      <c r="O15" s="146" t="s">
        <v>8</v>
      </c>
      <c r="P15" s="146" t="s">
        <v>8</v>
      </c>
      <c r="Q15" s="146" t="s">
        <v>8</v>
      </c>
      <c r="R15" s="169" t="e">
        <f>AVERAGE(F15:Q15)</f>
        <v>#DIV/0!</v>
      </c>
      <c r="S15" s="331"/>
    </row>
    <row r="16" spans="1:32" ht="13.5" customHeight="1" x14ac:dyDescent="0.2">
      <c r="B16" s="351" t="s">
        <v>128</v>
      </c>
      <c r="C16" s="352"/>
      <c r="D16" s="352"/>
      <c r="E16" s="352"/>
      <c r="F16" s="167" t="str">
        <f>'Six-month Report'!F18</f>
        <v xml:space="preserve"> </v>
      </c>
      <c r="G16" s="167" t="str">
        <f>'Six-month Report'!G18</f>
        <v xml:space="preserve"> </v>
      </c>
      <c r="H16" s="167" t="str">
        <f>'Six-month Report'!H18</f>
        <v xml:space="preserve"> </v>
      </c>
      <c r="I16" s="167" t="str">
        <f>'Six-month Report'!I18</f>
        <v xml:space="preserve"> </v>
      </c>
      <c r="J16" s="167" t="str">
        <f>'Six-month Report'!J18</f>
        <v xml:space="preserve"> </v>
      </c>
      <c r="K16" s="167" t="str">
        <f>'Six-month Report'!K18</f>
        <v xml:space="preserve"> </v>
      </c>
      <c r="L16" s="146" t="s">
        <v>8</v>
      </c>
      <c r="M16" s="146" t="s">
        <v>8</v>
      </c>
      <c r="N16" s="146" t="s">
        <v>8</v>
      </c>
      <c r="O16" s="146" t="s">
        <v>8</v>
      </c>
      <c r="P16" s="146" t="s">
        <v>8</v>
      </c>
      <c r="Q16" s="146" t="s">
        <v>8</v>
      </c>
      <c r="R16" s="169" t="e">
        <f>AVERAGE(F16:Q16)</f>
        <v>#DIV/0!</v>
      </c>
      <c r="S16" s="331"/>
    </row>
    <row r="17" spans="1:19" ht="13.5" customHeight="1" x14ac:dyDescent="0.2">
      <c r="B17" s="345" t="s">
        <v>129</v>
      </c>
      <c r="C17" s="346"/>
      <c r="D17" s="346"/>
      <c r="E17" s="346"/>
      <c r="F17" s="167" t="str">
        <f>'Six-month Report'!F19</f>
        <v xml:space="preserve"> </v>
      </c>
      <c r="G17" s="167" t="str">
        <f>'Six-month Report'!G19</f>
        <v xml:space="preserve"> </v>
      </c>
      <c r="H17" s="167" t="str">
        <f>'Six-month Report'!H19</f>
        <v xml:space="preserve"> </v>
      </c>
      <c r="I17" s="167" t="str">
        <f>'Six-month Report'!I19</f>
        <v xml:space="preserve"> </v>
      </c>
      <c r="J17" s="167" t="str">
        <f>'Six-month Report'!J19</f>
        <v xml:space="preserve"> </v>
      </c>
      <c r="K17" s="167" t="str">
        <f>'Six-month Report'!K19</f>
        <v xml:space="preserve"> </v>
      </c>
      <c r="L17" s="146" t="s">
        <v>8</v>
      </c>
      <c r="M17" s="146" t="s">
        <v>8</v>
      </c>
      <c r="N17" s="146" t="s">
        <v>8</v>
      </c>
      <c r="O17" s="146" t="s">
        <v>8</v>
      </c>
      <c r="P17" s="146" t="s">
        <v>8</v>
      </c>
      <c r="Q17" s="146" t="s">
        <v>8</v>
      </c>
      <c r="R17" s="169" t="e">
        <f t="shared" ref="R17:R18" si="0">AVERAGE(F17:Q17)</f>
        <v>#DIV/0!</v>
      </c>
      <c r="S17" s="332"/>
    </row>
    <row r="18" spans="1:19" ht="13.5" customHeight="1" thickBot="1" x14ac:dyDescent="0.25">
      <c r="B18" s="343" t="s">
        <v>127</v>
      </c>
      <c r="C18" s="344"/>
      <c r="D18" s="344"/>
      <c r="E18" s="344"/>
      <c r="F18" s="168" t="e">
        <f>'Six-month Report'!F20</f>
        <v>#VALUE!</v>
      </c>
      <c r="G18" s="168" t="e">
        <f>'Six-month Report'!G20</f>
        <v>#VALUE!</v>
      </c>
      <c r="H18" s="168" t="e">
        <f>'Six-month Report'!H20</f>
        <v>#VALUE!</v>
      </c>
      <c r="I18" s="168" t="e">
        <f>'Six-month Report'!I20</f>
        <v>#VALUE!</v>
      </c>
      <c r="J18" s="168" t="e">
        <f>'Six-month Report'!J20</f>
        <v>#VALUE!</v>
      </c>
      <c r="K18" s="168" t="e">
        <f>'Six-month Report'!K20</f>
        <v>#VALUE!</v>
      </c>
      <c r="L18" s="168" t="e">
        <f>L17/L16</f>
        <v>#VALUE!</v>
      </c>
      <c r="M18" s="168" t="e">
        <f t="shared" ref="M18:Q18" si="1">M17/M16</f>
        <v>#VALUE!</v>
      </c>
      <c r="N18" s="168" t="e">
        <f t="shared" si="1"/>
        <v>#VALUE!</v>
      </c>
      <c r="O18" s="168" t="e">
        <f t="shared" si="1"/>
        <v>#VALUE!</v>
      </c>
      <c r="P18" s="168" t="e">
        <f t="shared" si="1"/>
        <v>#VALUE!</v>
      </c>
      <c r="Q18" s="168" t="e">
        <f t="shared" si="1"/>
        <v>#VALUE!</v>
      </c>
      <c r="R18" s="170" t="e">
        <f t="shared" si="0"/>
        <v>#VALUE!</v>
      </c>
      <c r="S18" s="228" t="str">
        <f>'Six-month Report'!M20</f>
        <v xml:space="preserve"> </v>
      </c>
    </row>
    <row r="19" spans="1:19" ht="13.5" customHeight="1" x14ac:dyDescent="0.2">
      <c r="B19" s="8" t="s">
        <v>124</v>
      </c>
      <c r="C19" s="45"/>
      <c r="D19" s="45"/>
      <c r="E19" s="4"/>
      <c r="G19"/>
      <c r="I19"/>
      <c r="K19"/>
      <c r="M19" s="1"/>
      <c r="S19" s="151" t="s">
        <v>8</v>
      </c>
    </row>
    <row r="20" spans="1:19" ht="13.5" customHeight="1" x14ac:dyDescent="0.2">
      <c r="B20" s="6"/>
      <c r="C20" s="45"/>
      <c r="D20" s="45"/>
      <c r="E20" s="4"/>
      <c r="G20"/>
      <c r="I20"/>
      <c r="K20"/>
      <c r="M20" s="1"/>
    </row>
    <row r="21" spans="1:19" x14ac:dyDescent="0.2">
      <c r="B21" s="6" t="str">
        <f>+'Six-month Report'!B23</f>
        <v xml:space="preserve">5.1.2 Cumulative meters not read within six months, and not read within one year </v>
      </c>
      <c r="H21" s="25"/>
      <c r="I21" s="5"/>
      <c r="J21" s="5"/>
      <c r="K21" s="5"/>
      <c r="L21" s="1"/>
      <c r="M21" s="1"/>
      <c r="N21" s="1"/>
    </row>
    <row r="22" spans="1:19" ht="13.5" thickBot="1" x14ac:dyDescent="0.25">
      <c r="C22" s="6"/>
      <c r="H22" s="25"/>
      <c r="I22" s="5"/>
      <c r="J22" s="5"/>
      <c r="K22" s="5"/>
      <c r="L22" s="1"/>
      <c r="M22" s="1"/>
      <c r="N22" s="1"/>
    </row>
    <row r="23" spans="1:19" ht="50.45" customHeight="1" thickBot="1" x14ac:dyDescent="0.25">
      <c r="B23" s="374" t="str">
        <f>"Number of sites not read within 6 months (as of " &amp; Year &amp; " year end) "</f>
        <v xml:space="preserve">Number of sites not read within 6 months (as of   year end) </v>
      </c>
      <c r="C23" s="375"/>
      <c r="D23" s="375"/>
      <c r="E23" s="199" t="s">
        <v>8</v>
      </c>
      <c r="G23" s="26"/>
      <c r="H23" s="25"/>
      <c r="I23" s="5"/>
      <c r="J23" s="5"/>
      <c r="K23" s="5"/>
      <c r="L23" s="1"/>
      <c r="M23" s="1"/>
      <c r="N23" s="1"/>
    </row>
    <row r="24" spans="1:19" ht="13.5" thickBot="1" x14ac:dyDescent="0.25">
      <c r="A24" s="8"/>
      <c r="C24" s="11"/>
      <c r="D24" s="1"/>
      <c r="E24" s="16"/>
      <c r="F24" s="27"/>
      <c r="G24" s="14"/>
      <c r="H24" s="25"/>
      <c r="I24" s="5"/>
      <c r="J24" s="5"/>
      <c r="K24" s="5"/>
      <c r="L24" s="1"/>
      <c r="M24" s="1"/>
      <c r="N24" s="1"/>
    </row>
    <row r="25" spans="1:19" ht="41.45" customHeight="1" x14ac:dyDescent="0.2">
      <c r="A25" s="8"/>
      <c r="B25" s="374" t="str">
        <f>"Number of sites not read within 1 year by reason (as of " &amp; Year &amp; " year end) "</f>
        <v xml:space="preserve">Number of sites not read within 1 year by reason (as of   year end) </v>
      </c>
      <c r="C25" s="375"/>
      <c r="D25" s="375"/>
      <c r="E25" s="130" t="s">
        <v>48</v>
      </c>
      <c r="F25" s="279" t="s">
        <v>49</v>
      </c>
      <c r="G25" s="279"/>
      <c r="H25" s="279"/>
      <c r="I25" s="279"/>
      <c r="J25" s="279"/>
      <c r="K25" s="279"/>
      <c r="L25" s="279"/>
      <c r="M25" s="279"/>
      <c r="N25" s="280"/>
    </row>
    <row r="26" spans="1:19" ht="13.5" customHeight="1" x14ac:dyDescent="0.2">
      <c r="A26" s="34"/>
      <c r="B26" s="347" t="s">
        <v>39</v>
      </c>
      <c r="C26" s="348"/>
      <c r="D26" s="349"/>
      <c r="E26" s="171">
        <f>SUM(E27:E36)</f>
        <v>0</v>
      </c>
      <c r="F26" s="281"/>
      <c r="G26" s="281"/>
      <c r="H26" s="281"/>
      <c r="I26" s="281"/>
      <c r="J26" s="281"/>
      <c r="K26" s="281"/>
      <c r="L26" s="281"/>
      <c r="M26" s="281"/>
      <c r="N26" s="282"/>
    </row>
    <row r="27" spans="1:19" x14ac:dyDescent="0.2">
      <c r="A27" s="8"/>
      <c r="B27" s="309" t="s">
        <v>4</v>
      </c>
      <c r="C27" s="310"/>
      <c r="D27" s="185"/>
      <c r="E27" s="200" t="s">
        <v>8</v>
      </c>
      <c r="F27" s="365"/>
      <c r="G27" s="359"/>
      <c r="H27" s="359"/>
      <c r="I27" s="359"/>
      <c r="J27" s="359"/>
      <c r="K27" s="359"/>
      <c r="L27" s="359"/>
      <c r="M27" s="359"/>
      <c r="N27" s="360"/>
    </row>
    <row r="28" spans="1:19" x14ac:dyDescent="0.2">
      <c r="A28" s="8"/>
      <c r="B28" s="309" t="s">
        <v>5</v>
      </c>
      <c r="C28" s="310"/>
      <c r="D28" s="185"/>
      <c r="E28" s="200" t="s">
        <v>8</v>
      </c>
      <c r="F28" s="365" t="s">
        <v>8</v>
      </c>
      <c r="G28" s="359"/>
      <c r="H28" s="359"/>
      <c r="I28" s="359"/>
      <c r="J28" s="359"/>
      <c r="K28" s="359"/>
      <c r="L28" s="359"/>
      <c r="M28" s="359"/>
      <c r="N28" s="360"/>
    </row>
    <row r="29" spans="1:19" x14ac:dyDescent="0.2">
      <c r="A29" s="8"/>
      <c r="B29" s="309" t="s">
        <v>6</v>
      </c>
      <c r="C29" s="310"/>
      <c r="D29" s="185"/>
      <c r="E29" s="200" t="s">
        <v>8</v>
      </c>
      <c r="F29" s="359"/>
      <c r="G29" s="359"/>
      <c r="H29" s="359"/>
      <c r="I29" s="359"/>
      <c r="J29" s="359"/>
      <c r="K29" s="359"/>
      <c r="L29" s="359"/>
      <c r="M29" s="359"/>
      <c r="N29" s="360"/>
    </row>
    <row r="30" spans="1:19" x14ac:dyDescent="0.2">
      <c r="A30" s="8"/>
      <c r="B30" s="309" t="s">
        <v>7</v>
      </c>
      <c r="C30" s="310"/>
      <c r="D30" s="185"/>
      <c r="E30" s="200" t="s">
        <v>8</v>
      </c>
      <c r="F30" s="359"/>
      <c r="G30" s="359"/>
      <c r="H30" s="359"/>
      <c r="I30" s="359"/>
      <c r="J30" s="359"/>
      <c r="K30" s="359"/>
      <c r="L30" s="359"/>
      <c r="M30" s="359"/>
      <c r="N30" s="360"/>
    </row>
    <row r="31" spans="1:19" x14ac:dyDescent="0.2">
      <c r="A31" s="8"/>
      <c r="B31" s="309" t="s">
        <v>33</v>
      </c>
      <c r="C31" s="310"/>
      <c r="D31" s="185"/>
      <c r="E31" s="200" t="s">
        <v>8</v>
      </c>
      <c r="F31" s="359"/>
      <c r="G31" s="359"/>
      <c r="H31" s="359"/>
      <c r="I31" s="359"/>
      <c r="J31" s="359"/>
      <c r="K31" s="359"/>
      <c r="L31" s="359"/>
      <c r="M31" s="359"/>
      <c r="N31" s="360"/>
    </row>
    <row r="32" spans="1:19" x14ac:dyDescent="0.2">
      <c r="A32" s="8"/>
      <c r="B32" s="309" t="s">
        <v>34</v>
      </c>
      <c r="C32" s="310"/>
      <c r="D32" s="185"/>
      <c r="E32" s="200" t="s">
        <v>8</v>
      </c>
      <c r="F32" s="359"/>
      <c r="G32" s="359"/>
      <c r="H32" s="359"/>
      <c r="I32" s="359"/>
      <c r="J32" s="359"/>
      <c r="K32" s="359"/>
      <c r="L32" s="359"/>
      <c r="M32" s="359"/>
      <c r="N32" s="360"/>
    </row>
    <row r="33" spans="1:32" x14ac:dyDescent="0.2">
      <c r="A33" s="8"/>
      <c r="B33" s="309" t="s">
        <v>43</v>
      </c>
      <c r="C33" s="310"/>
      <c r="D33" s="185"/>
      <c r="E33" s="200" t="s">
        <v>8</v>
      </c>
      <c r="F33" s="359"/>
      <c r="G33" s="359"/>
      <c r="H33" s="359"/>
      <c r="I33" s="359"/>
      <c r="J33" s="359"/>
      <c r="K33" s="359"/>
      <c r="L33" s="359"/>
      <c r="M33" s="359"/>
      <c r="N33" s="360"/>
    </row>
    <row r="34" spans="1:32" x14ac:dyDescent="0.2">
      <c r="A34" s="8"/>
      <c r="B34" s="309" t="s">
        <v>44</v>
      </c>
      <c r="C34" s="310"/>
      <c r="D34" s="185"/>
      <c r="E34" s="200" t="s">
        <v>8</v>
      </c>
      <c r="F34" s="359"/>
      <c r="G34" s="359"/>
      <c r="H34" s="359"/>
      <c r="I34" s="359"/>
      <c r="J34" s="359"/>
      <c r="K34" s="359"/>
      <c r="L34" s="359"/>
      <c r="M34" s="359"/>
      <c r="N34" s="360"/>
    </row>
    <row r="35" spans="1:32" x14ac:dyDescent="0.2">
      <c r="A35" s="8"/>
      <c r="B35" s="309" t="s">
        <v>45</v>
      </c>
      <c r="C35" s="310"/>
      <c r="D35" s="185"/>
      <c r="E35" s="200" t="s">
        <v>8</v>
      </c>
      <c r="F35" s="359"/>
      <c r="G35" s="359"/>
      <c r="H35" s="359"/>
      <c r="I35" s="359"/>
      <c r="J35" s="359"/>
      <c r="K35" s="359"/>
      <c r="L35" s="359"/>
      <c r="M35" s="359"/>
      <c r="N35" s="360"/>
    </row>
    <row r="36" spans="1:32" ht="13.5" thickBot="1" x14ac:dyDescent="0.25">
      <c r="A36" s="8"/>
      <c r="B36" s="322" t="s">
        <v>46</v>
      </c>
      <c r="C36" s="323"/>
      <c r="D36" s="186"/>
      <c r="E36" s="177" t="s">
        <v>8</v>
      </c>
      <c r="F36" s="361"/>
      <c r="G36" s="361"/>
      <c r="H36" s="361"/>
      <c r="I36" s="361"/>
      <c r="J36" s="361"/>
      <c r="K36" s="361"/>
      <c r="L36" s="361"/>
      <c r="M36" s="361"/>
      <c r="N36" s="362"/>
    </row>
    <row r="37" spans="1:32" x14ac:dyDescent="0.2">
      <c r="A37" s="8"/>
      <c r="E37" s="3"/>
      <c r="G37" s="5"/>
      <c r="H37" s="5"/>
      <c r="I37" s="5"/>
      <c r="J37" s="5"/>
      <c r="K37" s="5"/>
      <c r="L37" s="1"/>
    </row>
    <row r="38" spans="1:32" x14ac:dyDescent="0.2">
      <c r="D38" s="46"/>
      <c r="F38" s="5"/>
      <c r="G38" s="1"/>
      <c r="H38" s="1"/>
      <c r="I38" s="1"/>
      <c r="J38" s="1"/>
      <c r="K38" s="1"/>
      <c r="L38" s="1"/>
      <c r="R38" s="46"/>
      <c r="S38" s="46"/>
    </row>
    <row r="39" spans="1:32" x14ac:dyDescent="0.2">
      <c r="B39" s="6" t="str">
        <f>+'Six-month Report'!B41</f>
        <v xml:space="preserve">5.2 Work completion performance measures </v>
      </c>
      <c r="G39"/>
      <c r="I39"/>
      <c r="K39"/>
      <c r="R39" s="46"/>
      <c r="S39" s="46"/>
      <c r="U39" s="5"/>
      <c r="V39" s="1"/>
      <c r="W39" s="1"/>
      <c r="X39" s="1"/>
      <c r="Y39" s="1"/>
      <c r="Z39" s="1"/>
      <c r="AA39" s="1"/>
    </row>
    <row r="40" spans="1:32" ht="13.5" thickBot="1" x14ac:dyDescent="0.25">
      <c r="G40"/>
      <c r="I40"/>
      <c r="K40"/>
      <c r="R40" s="46"/>
      <c r="S40" s="46"/>
      <c r="U40" s="5"/>
      <c r="V40" s="1"/>
      <c r="W40" s="1"/>
      <c r="X40" s="1"/>
      <c r="Y40" s="1"/>
      <c r="Z40" s="1"/>
      <c r="AA40" s="1"/>
    </row>
    <row r="41" spans="1:32" s="33" customFormat="1" ht="15.75" customHeight="1" x14ac:dyDescent="0.2">
      <c r="B41" s="291" t="s">
        <v>57</v>
      </c>
      <c r="C41" s="292"/>
      <c r="D41" s="292"/>
      <c r="E41" s="292"/>
      <c r="F41" s="292"/>
      <c r="G41" s="337" t="str">
        <f>Year</f>
        <v xml:space="preserve"> </v>
      </c>
      <c r="H41" s="337"/>
      <c r="I41" s="337"/>
      <c r="J41" s="337"/>
      <c r="K41" s="337"/>
      <c r="L41" s="337"/>
      <c r="M41" s="337"/>
      <c r="N41" s="337"/>
      <c r="O41" s="337"/>
      <c r="P41" s="337"/>
      <c r="Q41" s="337"/>
      <c r="R41" s="337"/>
      <c r="S41" s="338"/>
      <c r="AE41" s="135"/>
      <c r="AF41" s="135"/>
    </row>
    <row r="42" spans="1:32" s="33" customFormat="1" x14ac:dyDescent="0.2">
      <c r="B42" s="293"/>
      <c r="C42" s="294"/>
      <c r="D42" s="294"/>
      <c r="E42" s="294"/>
      <c r="F42" s="294"/>
      <c r="G42" s="131" t="s">
        <v>0</v>
      </c>
      <c r="H42" s="131" t="s">
        <v>1</v>
      </c>
      <c r="I42" s="131" t="s">
        <v>2</v>
      </c>
      <c r="J42" s="131" t="s">
        <v>9</v>
      </c>
      <c r="K42" s="131" t="s">
        <v>10</v>
      </c>
      <c r="L42" s="131" t="s">
        <v>11</v>
      </c>
      <c r="M42" s="131" t="s">
        <v>12</v>
      </c>
      <c r="N42" s="131" t="s">
        <v>13</v>
      </c>
      <c r="O42" s="131" t="s">
        <v>14</v>
      </c>
      <c r="P42" s="131" t="s">
        <v>15</v>
      </c>
      <c r="Q42" s="131" t="s">
        <v>16</v>
      </c>
      <c r="R42" s="131" t="s">
        <v>17</v>
      </c>
      <c r="S42" s="153" t="s">
        <v>100</v>
      </c>
      <c r="AE42" s="135"/>
      <c r="AF42" s="135"/>
    </row>
    <row r="43" spans="1:32" s="43" customFormat="1" x14ac:dyDescent="0.2">
      <c r="B43" s="75"/>
      <c r="C43" s="67"/>
      <c r="D43" s="67"/>
      <c r="E43" s="67"/>
      <c r="F43" s="67"/>
      <c r="G43" s="68"/>
      <c r="H43" s="68"/>
      <c r="I43" s="68"/>
      <c r="J43" s="68"/>
      <c r="K43" s="68"/>
      <c r="L43" s="68"/>
      <c r="M43" s="38"/>
      <c r="N43" s="38"/>
      <c r="O43" s="38"/>
      <c r="P43" s="38"/>
      <c r="Q43" s="38"/>
      <c r="R43" s="38"/>
      <c r="S43" s="74"/>
      <c r="AE43" s="136"/>
      <c r="AF43" s="136"/>
    </row>
    <row r="44" spans="1:32" s="43" customFormat="1" x14ac:dyDescent="0.2">
      <c r="B44" s="369" t="s">
        <v>117</v>
      </c>
      <c r="C44" s="370"/>
      <c r="D44" s="370"/>
      <c r="E44" s="370"/>
      <c r="F44" s="370"/>
      <c r="G44" s="370"/>
      <c r="H44" s="370"/>
      <c r="I44" s="370"/>
      <c r="J44" s="370"/>
      <c r="K44" s="370"/>
      <c r="L44" s="370"/>
      <c r="M44" s="370"/>
      <c r="N44" s="370"/>
      <c r="O44" s="370"/>
      <c r="P44" s="370"/>
      <c r="Q44" s="370"/>
      <c r="R44" s="370"/>
      <c r="S44" s="371"/>
      <c r="AE44" s="136"/>
      <c r="AF44" s="136"/>
    </row>
    <row r="45" spans="1:32" s="33" customFormat="1" ht="12.75" customHeight="1" x14ac:dyDescent="0.2">
      <c r="B45" s="372" t="s">
        <v>64</v>
      </c>
      <c r="C45" s="373"/>
      <c r="D45" s="373"/>
      <c r="E45" s="373"/>
      <c r="F45" s="373"/>
      <c r="G45" s="172" t="str">
        <f>'Six-month Report'!F47</f>
        <v xml:space="preserve"> </v>
      </c>
      <c r="H45" s="172" t="str">
        <f>'Six-month Report'!G47</f>
        <v xml:space="preserve"> </v>
      </c>
      <c r="I45" s="172" t="str">
        <f>'Six-month Report'!H47</f>
        <v xml:space="preserve"> </v>
      </c>
      <c r="J45" s="172" t="str">
        <f>'Six-month Report'!I47</f>
        <v xml:space="preserve"> </v>
      </c>
      <c r="K45" s="172" t="str">
        <f>'Six-month Report'!J47</f>
        <v xml:space="preserve"> </v>
      </c>
      <c r="L45" s="172" t="str">
        <f>'Six-month Report'!K47</f>
        <v xml:space="preserve"> </v>
      </c>
      <c r="M45" s="146" t="s">
        <v>8</v>
      </c>
      <c r="N45" s="201" t="s">
        <v>8</v>
      </c>
      <c r="O45" s="201" t="s">
        <v>8</v>
      </c>
      <c r="P45" s="201" t="s">
        <v>8</v>
      </c>
      <c r="Q45" s="201" t="s">
        <v>8</v>
      </c>
      <c r="R45" s="201" t="s">
        <v>8</v>
      </c>
      <c r="S45" s="202" t="e">
        <f>AVERAGE(G45:R45)</f>
        <v>#DIV/0!</v>
      </c>
      <c r="AE45" s="135"/>
      <c r="AF45" s="135"/>
    </row>
    <row r="46" spans="1:32" s="43" customFormat="1" ht="12.6" customHeight="1" x14ac:dyDescent="0.2">
      <c r="B46" s="162"/>
      <c r="C46" s="139"/>
      <c r="D46" s="163"/>
      <c r="E46" s="164"/>
      <c r="F46" s="164"/>
      <c r="G46" s="165"/>
      <c r="H46" s="165"/>
      <c r="I46" s="165"/>
      <c r="J46" s="165"/>
      <c r="K46" s="165"/>
      <c r="L46" s="165"/>
      <c r="M46" s="139"/>
      <c r="N46" s="139"/>
      <c r="O46" s="139"/>
      <c r="P46" s="139"/>
      <c r="Q46" s="139"/>
      <c r="R46" s="139"/>
      <c r="S46" s="166"/>
      <c r="AE46" s="136"/>
      <c r="AF46" s="136"/>
    </row>
    <row r="47" spans="1:32" s="33" customFormat="1" x14ac:dyDescent="0.2">
      <c r="B47" s="369" t="s">
        <v>118</v>
      </c>
      <c r="C47" s="370"/>
      <c r="D47" s="370"/>
      <c r="E47" s="370"/>
      <c r="F47" s="370"/>
      <c r="G47" s="370"/>
      <c r="H47" s="370"/>
      <c r="I47" s="370"/>
      <c r="J47" s="370"/>
      <c r="K47" s="370"/>
      <c r="L47" s="370"/>
      <c r="M47" s="370"/>
      <c r="N47" s="370"/>
      <c r="O47" s="370"/>
      <c r="P47" s="370"/>
      <c r="Q47" s="370"/>
      <c r="R47" s="370"/>
      <c r="S47" s="371"/>
      <c r="AE47" s="135"/>
      <c r="AF47" s="135"/>
    </row>
    <row r="48" spans="1:32" s="33" customFormat="1" x14ac:dyDescent="0.2">
      <c r="B48" s="320" t="s">
        <v>51</v>
      </c>
      <c r="C48" s="321"/>
      <c r="D48" s="321"/>
      <c r="E48" s="321"/>
      <c r="F48" s="321"/>
      <c r="G48" s="173" t="str">
        <f>'Six-month Report'!F50</f>
        <v xml:space="preserve"> </v>
      </c>
      <c r="H48" s="173" t="str">
        <f>'Six-month Report'!G50</f>
        <v xml:space="preserve"> </v>
      </c>
      <c r="I48" s="173" t="str">
        <f>'Six-month Report'!H50</f>
        <v xml:space="preserve"> </v>
      </c>
      <c r="J48" s="173" t="str">
        <f>'Six-month Report'!I50</f>
        <v xml:space="preserve"> </v>
      </c>
      <c r="K48" s="173" t="str">
        <f>'Six-month Report'!J50</f>
        <v xml:space="preserve"> </v>
      </c>
      <c r="L48" s="173" t="str">
        <f>'Six-month Report'!K50</f>
        <v xml:space="preserve"> </v>
      </c>
      <c r="M48" s="161" t="s">
        <v>8</v>
      </c>
      <c r="N48" s="197" t="s">
        <v>8</v>
      </c>
      <c r="O48" s="197" t="s">
        <v>8</v>
      </c>
      <c r="P48" s="197" t="s">
        <v>8</v>
      </c>
      <c r="Q48" s="197" t="s">
        <v>8</v>
      </c>
      <c r="R48" s="197" t="s">
        <v>8</v>
      </c>
      <c r="S48" s="203" t="e">
        <f>AVERAGE(G48:R48)</f>
        <v>#DIV/0!</v>
      </c>
      <c r="AE48" s="135"/>
      <c r="AF48" s="135"/>
    </row>
    <row r="49" spans="1:32" s="33" customFormat="1" ht="29.45" customHeight="1" x14ac:dyDescent="0.2">
      <c r="B49" s="320" t="s">
        <v>65</v>
      </c>
      <c r="C49" s="321"/>
      <c r="D49" s="321"/>
      <c r="E49" s="321"/>
      <c r="F49" s="321"/>
      <c r="G49" s="173" t="str">
        <f>'Six-month Report'!F51</f>
        <v xml:space="preserve"> </v>
      </c>
      <c r="H49" s="173" t="str">
        <f>'Six-month Report'!G51</f>
        <v xml:space="preserve"> </v>
      </c>
      <c r="I49" s="173" t="str">
        <f>'Six-month Report'!H51</f>
        <v xml:space="preserve"> </v>
      </c>
      <c r="J49" s="173" t="str">
        <f>'Six-month Report'!I51</f>
        <v xml:space="preserve"> </v>
      </c>
      <c r="K49" s="173" t="str">
        <f>'Six-month Report'!J51</f>
        <v xml:space="preserve"> </v>
      </c>
      <c r="L49" s="173" t="str">
        <f>'Six-month Report'!K51</f>
        <v xml:space="preserve"> </v>
      </c>
      <c r="M49" s="161" t="s">
        <v>8</v>
      </c>
      <c r="N49" s="197" t="s">
        <v>8</v>
      </c>
      <c r="O49" s="197" t="s">
        <v>8</v>
      </c>
      <c r="P49" s="197" t="s">
        <v>8</v>
      </c>
      <c r="Q49" s="197" t="s">
        <v>8</v>
      </c>
      <c r="R49" s="197" t="s">
        <v>8</v>
      </c>
      <c r="S49" s="203" t="e">
        <f t="shared" ref="S49:S50" si="2">AVERAGE(G49:R49)</f>
        <v>#DIV/0!</v>
      </c>
      <c r="AE49" s="135"/>
      <c r="AF49" s="135"/>
    </row>
    <row r="50" spans="1:32" s="33" customFormat="1" ht="13.5" thickBot="1" x14ac:dyDescent="0.25">
      <c r="B50" s="284" t="s">
        <v>66</v>
      </c>
      <c r="C50" s="285"/>
      <c r="D50" s="285"/>
      <c r="E50" s="285"/>
      <c r="F50" s="285"/>
      <c r="G50" s="174" t="str">
        <f>'Six-month Report'!F52</f>
        <v xml:space="preserve"> </v>
      </c>
      <c r="H50" s="174" t="str">
        <f>'Six-month Report'!G52</f>
        <v xml:space="preserve"> </v>
      </c>
      <c r="I50" s="174" t="str">
        <f>'Six-month Report'!H52</f>
        <v xml:space="preserve"> </v>
      </c>
      <c r="J50" s="174" t="str">
        <f>'Six-month Report'!I52</f>
        <v xml:space="preserve"> </v>
      </c>
      <c r="K50" s="174" t="str">
        <f>'Six-month Report'!J52</f>
        <v xml:space="preserve"> </v>
      </c>
      <c r="L50" s="174" t="str">
        <f>'Six-month Report'!K52</f>
        <v xml:space="preserve"> </v>
      </c>
      <c r="M50" s="205" t="s">
        <v>8</v>
      </c>
      <c r="N50" s="206" t="s">
        <v>8</v>
      </c>
      <c r="O50" s="206" t="s">
        <v>8</v>
      </c>
      <c r="P50" s="206" t="s">
        <v>8</v>
      </c>
      <c r="Q50" s="206" t="s">
        <v>116</v>
      </c>
      <c r="R50" s="206" t="s">
        <v>8</v>
      </c>
      <c r="S50" s="204" t="e">
        <f t="shared" si="2"/>
        <v>#DIV/0!</v>
      </c>
      <c r="AE50" s="135"/>
      <c r="AF50" s="135"/>
    </row>
    <row r="51" spans="1:32" x14ac:dyDescent="0.2">
      <c r="D51" s="46"/>
      <c r="F51" s="5"/>
      <c r="G51" s="1"/>
      <c r="H51" s="1"/>
      <c r="I51" s="1"/>
      <c r="J51" s="1"/>
      <c r="K51" s="1"/>
      <c r="L51" s="1"/>
      <c r="Q51" s="8" t="s">
        <v>8</v>
      </c>
      <c r="R51" s="46"/>
      <c r="S51" s="145"/>
    </row>
    <row r="52" spans="1:32" x14ac:dyDescent="0.2">
      <c r="D52" s="46"/>
      <c r="F52" s="5"/>
      <c r="G52" s="1"/>
      <c r="H52" s="1"/>
      <c r="I52" s="1"/>
      <c r="J52" s="1"/>
      <c r="K52" s="1"/>
      <c r="L52" s="1"/>
      <c r="R52" s="46"/>
    </row>
    <row r="53" spans="1:32" x14ac:dyDescent="0.2">
      <c r="A53" s="8"/>
      <c r="B53" s="16" t="s">
        <v>61</v>
      </c>
      <c r="C53" s="2"/>
      <c r="D53" s="2"/>
      <c r="E53" s="2"/>
      <c r="F53" s="28"/>
      <c r="G53" s="28"/>
      <c r="H53" s="28"/>
      <c r="I53" s="28"/>
      <c r="J53" s="28"/>
      <c r="K53" s="28"/>
      <c r="R53" s="46"/>
    </row>
    <row r="54" spans="1:32" ht="13.5" thickBot="1" x14ac:dyDescent="0.25">
      <c r="A54" s="8"/>
      <c r="B54" s="16"/>
      <c r="C54" s="2"/>
      <c r="D54" s="2"/>
      <c r="E54" s="2"/>
      <c r="F54" s="28"/>
      <c r="G54" s="28"/>
      <c r="H54" s="28"/>
      <c r="I54" s="28"/>
      <c r="J54" s="28"/>
      <c r="K54" s="28"/>
    </row>
    <row r="55" spans="1:32" ht="13.5" customHeight="1" x14ac:dyDescent="0.2">
      <c r="A55" s="8"/>
      <c r="B55" s="326" t="s">
        <v>96</v>
      </c>
      <c r="C55" s="327"/>
      <c r="D55" s="327"/>
      <c r="E55" s="327"/>
      <c r="F55" s="356" t="s">
        <v>8</v>
      </c>
      <c r="G55" s="357"/>
      <c r="H55" s="357"/>
      <c r="I55" s="357"/>
      <c r="J55" s="358"/>
      <c r="K55" s="28"/>
    </row>
    <row r="56" spans="1:32" ht="25.5" customHeight="1" x14ac:dyDescent="0.2">
      <c r="A56" s="8"/>
      <c r="B56" s="328"/>
      <c r="C56" s="329"/>
      <c r="D56" s="329"/>
      <c r="E56" s="329"/>
      <c r="F56" s="73" t="e">
        <f>Year - 4</f>
        <v>#VALUE!</v>
      </c>
      <c r="G56" s="73" t="e">
        <f>Year - 3</f>
        <v>#VALUE!</v>
      </c>
      <c r="H56" s="73" t="e">
        <f xml:space="preserve"> Year -2</f>
        <v>#VALUE!</v>
      </c>
      <c r="I56" s="73" t="e">
        <f>Year -1</f>
        <v>#VALUE!</v>
      </c>
      <c r="J56" s="125" t="str">
        <f>Year</f>
        <v xml:space="preserve"> </v>
      </c>
      <c r="K56" s="28"/>
    </row>
    <row r="57" spans="1:32" ht="12.95" customHeight="1" x14ac:dyDescent="0.2">
      <c r="A57" s="34"/>
      <c r="B57" s="328"/>
      <c r="C57" s="329"/>
      <c r="D57" s="329"/>
      <c r="E57" s="329"/>
      <c r="F57" s="183" t="e">
        <f>((F60+F58+F59)*200000)/F61</f>
        <v>#VALUE!</v>
      </c>
      <c r="G57" s="183" t="e">
        <f>((G60+G58+G59)*200000)/G61</f>
        <v>#VALUE!</v>
      </c>
      <c r="H57" s="183" t="e">
        <f>((H60+H58+H59)*200000)/H61</f>
        <v>#VALUE!</v>
      </c>
      <c r="I57" s="183" t="e">
        <f>((I60+I58+I59)*200000)/I61</f>
        <v>#VALUE!</v>
      </c>
      <c r="J57" s="184" t="e">
        <f>((J60+J58+J59)*200000)/J61</f>
        <v>#VALUE!</v>
      </c>
      <c r="K57" s="28"/>
    </row>
    <row r="58" spans="1:32" s="21" customFormat="1" x14ac:dyDescent="0.2">
      <c r="A58" s="8"/>
      <c r="B58" s="363" t="s">
        <v>92</v>
      </c>
      <c r="C58" s="364"/>
      <c r="D58" s="364"/>
      <c r="E58" s="364"/>
      <c r="F58" s="159" t="s">
        <v>8</v>
      </c>
      <c r="G58" s="159" t="s">
        <v>8</v>
      </c>
      <c r="H58" s="159" t="s">
        <v>8</v>
      </c>
      <c r="I58" s="159" t="s">
        <v>8</v>
      </c>
      <c r="J58" s="187" t="s">
        <v>8</v>
      </c>
      <c r="K58" s="28"/>
      <c r="AE58" s="137"/>
      <c r="AF58" s="137"/>
    </row>
    <row r="59" spans="1:32" s="21" customFormat="1" x14ac:dyDescent="0.2">
      <c r="A59" s="8"/>
      <c r="B59" s="363" t="s">
        <v>93</v>
      </c>
      <c r="C59" s="364"/>
      <c r="D59" s="364"/>
      <c r="E59" s="364"/>
      <c r="F59" s="159" t="s">
        <v>8</v>
      </c>
      <c r="G59" s="159" t="s">
        <v>8</v>
      </c>
      <c r="H59" s="159" t="s">
        <v>8</v>
      </c>
      <c r="I59" s="159" t="s">
        <v>8</v>
      </c>
      <c r="J59" s="187" t="s">
        <v>8</v>
      </c>
      <c r="K59" s="28"/>
      <c r="AE59" s="137"/>
      <c r="AF59" s="137"/>
    </row>
    <row r="60" spans="1:32" s="21" customFormat="1" x14ac:dyDescent="0.2">
      <c r="A60" s="8"/>
      <c r="B60" s="363" t="s">
        <v>94</v>
      </c>
      <c r="C60" s="364"/>
      <c r="D60" s="364"/>
      <c r="E60" s="364"/>
      <c r="F60" s="159" t="s">
        <v>8</v>
      </c>
      <c r="G60" s="159" t="s">
        <v>8</v>
      </c>
      <c r="H60" s="159" t="s">
        <v>8</v>
      </c>
      <c r="I60" s="159" t="s">
        <v>8</v>
      </c>
      <c r="J60" s="187" t="s">
        <v>8</v>
      </c>
      <c r="K60" s="28"/>
      <c r="AE60" s="137"/>
      <c r="AF60" s="137"/>
    </row>
    <row r="61" spans="1:32" s="21" customFormat="1" ht="13.5" thickBot="1" x14ac:dyDescent="0.25">
      <c r="A61" s="8"/>
      <c r="B61" s="354" t="s">
        <v>95</v>
      </c>
      <c r="C61" s="355"/>
      <c r="D61" s="355"/>
      <c r="E61" s="355"/>
      <c r="F61" s="160" t="s">
        <v>8</v>
      </c>
      <c r="G61" s="160" t="s">
        <v>8</v>
      </c>
      <c r="H61" s="160" t="s">
        <v>8</v>
      </c>
      <c r="I61" s="160" t="s">
        <v>8</v>
      </c>
      <c r="J61" s="188" t="s">
        <v>8</v>
      </c>
      <c r="K61" s="28"/>
      <c r="AE61" s="137"/>
      <c r="AF61" s="137"/>
    </row>
    <row r="62" spans="1:32" ht="13.5" customHeight="1" thickBot="1" x14ac:dyDescent="0.25">
      <c r="A62" s="8"/>
      <c r="B62" s="2"/>
      <c r="C62" s="2"/>
      <c r="D62" s="24"/>
      <c r="E62" s="24"/>
      <c r="F62" s="29"/>
      <c r="G62" s="29"/>
      <c r="H62" s="29"/>
      <c r="I62" s="29"/>
      <c r="J62" s="29"/>
      <c r="K62" s="29"/>
    </row>
    <row r="63" spans="1:32" ht="13.5" customHeight="1" x14ac:dyDescent="0.2">
      <c r="A63" s="8"/>
      <c r="B63" s="326" t="s">
        <v>97</v>
      </c>
      <c r="C63" s="327"/>
      <c r="D63" s="327"/>
      <c r="E63" s="327"/>
      <c r="F63" s="356" t="s">
        <v>8</v>
      </c>
      <c r="G63" s="357"/>
      <c r="H63" s="357"/>
      <c r="I63" s="357"/>
      <c r="J63" s="358"/>
      <c r="K63" s="29"/>
    </row>
    <row r="64" spans="1:32" x14ac:dyDescent="0.2">
      <c r="A64" s="8"/>
      <c r="B64" s="328"/>
      <c r="C64" s="329"/>
      <c r="D64" s="329"/>
      <c r="E64" s="329"/>
      <c r="F64" s="73" t="e">
        <f>Year - 4</f>
        <v>#VALUE!</v>
      </c>
      <c r="G64" s="73" t="e">
        <f>Year - 3</f>
        <v>#VALUE!</v>
      </c>
      <c r="H64" s="73" t="e">
        <f xml:space="preserve"> Year -2</f>
        <v>#VALUE!</v>
      </c>
      <c r="I64" s="73" t="e">
        <f>Year-1</f>
        <v>#VALUE!</v>
      </c>
      <c r="J64" s="126" t="str">
        <f>Year</f>
        <v xml:space="preserve"> </v>
      </c>
      <c r="K64" s="29"/>
    </row>
    <row r="65" spans="1:32" ht="12.95" customHeight="1" x14ac:dyDescent="0.2">
      <c r="A65" s="8"/>
      <c r="B65" s="328"/>
      <c r="C65" s="329"/>
      <c r="D65" s="329"/>
      <c r="E65" s="329"/>
      <c r="F65" s="181" t="e">
        <f>(F66*1000000)/F67</f>
        <v>#VALUE!</v>
      </c>
      <c r="G65" s="181" t="e">
        <f>(G66*1000000)/G67</f>
        <v>#VALUE!</v>
      </c>
      <c r="H65" s="181" t="e">
        <f>(H66*1000000)/H67</f>
        <v>#VALUE!</v>
      </c>
      <c r="I65" s="181" t="e">
        <f>(I66*1000000)/I67</f>
        <v>#VALUE!</v>
      </c>
      <c r="J65" s="182" t="e">
        <f>(J66*1000000)/J67</f>
        <v>#VALUE!</v>
      </c>
      <c r="K65" s="29"/>
      <c r="L65" s="10"/>
      <c r="M65" s="7"/>
      <c r="N65" s="7"/>
      <c r="O65" s="7"/>
      <c r="P65" s="7"/>
      <c r="Q65" s="7"/>
      <c r="R65" s="7"/>
      <c r="S65" s="7"/>
      <c r="T65" s="7"/>
      <c r="U65" s="7"/>
      <c r="V65" s="7"/>
      <c r="W65" s="7"/>
      <c r="X65" s="7"/>
    </row>
    <row r="66" spans="1:32" ht="12.75" customHeight="1" x14ac:dyDescent="0.2">
      <c r="A66" s="8"/>
      <c r="B66" s="363" t="s">
        <v>98</v>
      </c>
      <c r="C66" s="364"/>
      <c r="D66" s="364"/>
      <c r="E66" s="364"/>
      <c r="F66" s="159" t="s">
        <v>8</v>
      </c>
      <c r="G66" s="159" t="s">
        <v>8</v>
      </c>
      <c r="H66" s="159" t="s">
        <v>8</v>
      </c>
      <c r="I66" s="159" t="s">
        <v>8</v>
      </c>
      <c r="J66" s="187" t="s">
        <v>8</v>
      </c>
      <c r="K66" s="29"/>
      <c r="L66" s="4"/>
    </row>
    <row r="67" spans="1:32" ht="14.25" customHeight="1" thickBot="1" x14ac:dyDescent="0.25">
      <c r="A67" s="34"/>
      <c r="B67" s="354" t="s">
        <v>99</v>
      </c>
      <c r="C67" s="355"/>
      <c r="D67" s="355"/>
      <c r="E67" s="355"/>
      <c r="F67" s="160" t="s">
        <v>8</v>
      </c>
      <c r="G67" s="160" t="s">
        <v>8</v>
      </c>
      <c r="H67" s="160" t="s">
        <v>8</v>
      </c>
      <c r="I67" s="160" t="s">
        <v>8</v>
      </c>
      <c r="J67" s="188" t="s">
        <v>8</v>
      </c>
      <c r="K67" s="29"/>
      <c r="L67" s="4"/>
    </row>
    <row r="68" spans="1:32" x14ac:dyDescent="0.2">
      <c r="A68" s="8"/>
      <c r="K68" s="29"/>
    </row>
    <row r="69" spans="1:32" ht="13.5" customHeight="1" x14ac:dyDescent="0.2">
      <c r="B69" s="6"/>
      <c r="C69" s="45"/>
      <c r="D69" s="45"/>
      <c r="E69" s="4"/>
      <c r="G69"/>
      <c r="I69"/>
      <c r="K69"/>
      <c r="M69" s="1"/>
    </row>
    <row r="70" spans="1:32" x14ac:dyDescent="0.2">
      <c r="B70" s="6" t="s">
        <v>133</v>
      </c>
      <c r="C70" s="6"/>
      <c r="F70"/>
      <c r="H70"/>
      <c r="J70"/>
    </row>
    <row r="71" spans="1:32" ht="13.5" thickBot="1" x14ac:dyDescent="0.25">
      <c r="B71" s="6"/>
      <c r="C71" s="6"/>
      <c r="F71"/>
      <c r="H71"/>
      <c r="J71"/>
    </row>
    <row r="72" spans="1:32" ht="13.5" customHeight="1" x14ac:dyDescent="0.2">
      <c r="A72" s="8"/>
      <c r="B72" s="291" t="s">
        <v>133</v>
      </c>
      <c r="C72" s="292"/>
      <c r="D72" s="292"/>
      <c r="E72" s="292"/>
      <c r="F72" s="286" t="str">
        <f>Year</f>
        <v xml:space="preserve"> </v>
      </c>
      <c r="G72" s="286"/>
      <c r="H72" s="286"/>
      <c r="I72" s="286"/>
      <c r="J72" s="286"/>
      <c r="K72" s="286"/>
      <c r="L72" s="286"/>
      <c r="M72" s="286"/>
      <c r="N72" s="286"/>
      <c r="O72" s="286"/>
      <c r="P72" s="286"/>
      <c r="Q72" s="286"/>
      <c r="R72" s="286"/>
      <c r="S72" s="286"/>
      <c r="T72" s="286"/>
      <c r="U72" s="286"/>
      <c r="V72" s="286"/>
      <c r="W72" s="286"/>
      <c r="X72" s="286"/>
      <c r="Y72" s="286"/>
      <c r="Z72" s="286"/>
      <c r="AA72" s="286"/>
      <c r="AB72" s="286"/>
      <c r="AC72" s="286"/>
      <c r="AD72" s="286"/>
      <c r="AE72" s="286"/>
      <c r="AF72" s="333" t="s">
        <v>69</v>
      </c>
    </row>
    <row r="73" spans="1:32" ht="39.950000000000003" customHeight="1" x14ac:dyDescent="0.2">
      <c r="A73" s="8"/>
      <c r="B73" s="293"/>
      <c r="C73" s="294"/>
      <c r="D73" s="294"/>
      <c r="E73" s="294"/>
      <c r="F73" s="148" t="s">
        <v>0</v>
      </c>
      <c r="G73" s="149"/>
      <c r="H73" s="148" t="s">
        <v>1</v>
      </c>
      <c r="I73" s="149"/>
      <c r="J73" s="148" t="s">
        <v>2</v>
      </c>
      <c r="K73" s="149"/>
      <c r="L73" s="148" t="s">
        <v>9</v>
      </c>
      <c r="M73" s="149"/>
      <c r="N73" s="148" t="s">
        <v>10</v>
      </c>
      <c r="O73" s="149"/>
      <c r="P73" s="148" t="s">
        <v>11</v>
      </c>
      <c r="Q73" s="149"/>
      <c r="R73" s="148" t="s">
        <v>12</v>
      </c>
      <c r="S73" s="149"/>
      <c r="T73" s="148" t="s">
        <v>13</v>
      </c>
      <c r="U73" s="149"/>
      <c r="V73" s="148" t="s">
        <v>14</v>
      </c>
      <c r="W73" s="149"/>
      <c r="X73" s="148" t="s">
        <v>15</v>
      </c>
      <c r="Y73" s="149"/>
      <c r="Z73" s="148" t="s">
        <v>16</v>
      </c>
      <c r="AA73" s="149"/>
      <c r="AB73" s="148" t="s">
        <v>17</v>
      </c>
      <c r="AC73" s="149"/>
      <c r="AD73" s="336" t="s">
        <v>100</v>
      </c>
      <c r="AE73" s="336"/>
      <c r="AF73" s="334"/>
    </row>
    <row r="74" spans="1:32" ht="57.95" customHeight="1" x14ac:dyDescent="0.2">
      <c r="A74" s="8"/>
      <c r="B74" s="293"/>
      <c r="C74" s="294"/>
      <c r="D74" s="294"/>
      <c r="E74" s="294"/>
      <c r="F74" s="69" t="s">
        <v>50</v>
      </c>
      <c r="G74" s="69" t="s">
        <v>63</v>
      </c>
      <c r="H74" s="69" t="s">
        <v>50</v>
      </c>
      <c r="I74" s="69" t="s">
        <v>63</v>
      </c>
      <c r="J74" s="69" t="s">
        <v>50</v>
      </c>
      <c r="K74" s="69" t="s">
        <v>63</v>
      </c>
      <c r="L74" s="69" t="s">
        <v>50</v>
      </c>
      <c r="M74" s="69" t="s">
        <v>63</v>
      </c>
      <c r="N74" s="69" t="s">
        <v>50</v>
      </c>
      <c r="O74" s="69" t="s">
        <v>63</v>
      </c>
      <c r="P74" s="69" t="s">
        <v>50</v>
      </c>
      <c r="Q74" s="69" t="s">
        <v>63</v>
      </c>
      <c r="R74" s="69" t="s">
        <v>50</v>
      </c>
      <c r="S74" s="69" t="s">
        <v>63</v>
      </c>
      <c r="T74" s="69" t="s">
        <v>50</v>
      </c>
      <c r="U74" s="69" t="s">
        <v>63</v>
      </c>
      <c r="V74" s="69" t="s">
        <v>50</v>
      </c>
      <c r="W74" s="69" t="s">
        <v>63</v>
      </c>
      <c r="X74" s="69" t="s">
        <v>50</v>
      </c>
      <c r="Y74" s="69" t="s">
        <v>63</v>
      </c>
      <c r="Z74" s="69" t="s">
        <v>50</v>
      </c>
      <c r="AA74" s="69" t="s">
        <v>63</v>
      </c>
      <c r="AB74" s="69" t="s">
        <v>50</v>
      </c>
      <c r="AC74" s="69" t="s">
        <v>63</v>
      </c>
      <c r="AD74" s="335" t="s">
        <v>50</v>
      </c>
      <c r="AE74" s="335" t="s">
        <v>63</v>
      </c>
      <c r="AF74" s="334"/>
    </row>
    <row r="75" spans="1:32" ht="15.95" customHeight="1" x14ac:dyDescent="0.2">
      <c r="B75" s="295" t="s">
        <v>58</v>
      </c>
      <c r="C75" s="296"/>
      <c r="D75" s="296"/>
      <c r="E75" s="296"/>
      <c r="F75" s="179" t="str">
        <f>'Six-month Report'!F60</f>
        <v xml:space="preserve"> </v>
      </c>
      <c r="G75" s="221">
        <f>'Six-month Report'!G60</f>
        <v>1</v>
      </c>
      <c r="H75" s="179" t="str">
        <f>'Six-month Report'!H60</f>
        <v xml:space="preserve"> </v>
      </c>
      <c r="I75" s="221">
        <f>'Six-month Report'!I60</f>
        <v>1</v>
      </c>
      <c r="J75" s="179" t="str">
        <f>'Six-month Report'!J60</f>
        <v xml:space="preserve"> </v>
      </c>
      <c r="K75" s="221">
        <f>'Six-month Report'!K60</f>
        <v>1</v>
      </c>
      <c r="L75" s="179" t="str">
        <f>'Six-month Report'!L60</f>
        <v xml:space="preserve"> </v>
      </c>
      <c r="M75" s="221">
        <f>'Six-month Report'!M60</f>
        <v>1</v>
      </c>
      <c r="N75" s="179" t="str">
        <f>'Six-month Report'!N60</f>
        <v xml:space="preserve"> </v>
      </c>
      <c r="O75" s="221">
        <f>'Six-month Report'!O60</f>
        <v>1</v>
      </c>
      <c r="P75" s="179" t="str">
        <f>'Six-month Report'!P60</f>
        <v xml:space="preserve"> </v>
      </c>
      <c r="Q75" s="221">
        <f>'Six-month Report'!Q60</f>
        <v>1</v>
      </c>
      <c r="R75" s="233" t="s">
        <v>8</v>
      </c>
      <c r="S75" s="221">
        <f>IF(ISERR(R75/R75),1,R75/R75)</f>
        <v>1</v>
      </c>
      <c r="T75" s="233" t="s">
        <v>8</v>
      </c>
      <c r="U75" s="221">
        <f>IF(ISERR(T75/T75),1,T75/T75)</f>
        <v>1</v>
      </c>
      <c r="V75" s="233" t="s">
        <v>8</v>
      </c>
      <c r="W75" s="221">
        <f>IF(ISERR(V75/V75),1,V75/V75)</f>
        <v>1</v>
      </c>
      <c r="X75" s="233" t="s">
        <v>8</v>
      </c>
      <c r="Y75" s="221">
        <f>IF(ISERR(X75/X75),1,X75/X75)</f>
        <v>1</v>
      </c>
      <c r="Z75" s="233" t="s">
        <v>8</v>
      </c>
      <c r="AA75" s="221">
        <f>IF(ISERR(Z75/Z75),1,Z75/Z75)</f>
        <v>1</v>
      </c>
      <c r="AB75" s="233" t="s">
        <v>8</v>
      </c>
      <c r="AC75" s="221">
        <f>IF(ISERR(AB75/AB75),1,AB75/AB75)</f>
        <v>1</v>
      </c>
      <c r="AD75" s="335"/>
      <c r="AE75" s="335"/>
      <c r="AF75" s="334"/>
    </row>
    <row r="76" spans="1:32" ht="15.95" customHeight="1" thickBot="1" x14ac:dyDescent="0.25">
      <c r="B76" s="284" t="s">
        <v>59</v>
      </c>
      <c r="C76" s="285"/>
      <c r="D76" s="285"/>
      <c r="E76" s="285"/>
      <c r="F76" s="180" t="str">
        <f>'Six-month Report'!F61</f>
        <v xml:space="preserve"> </v>
      </c>
      <c r="G76" s="178">
        <f>'Six-month Report'!G61</f>
        <v>1</v>
      </c>
      <c r="H76" s="180" t="str">
        <f>'Six-month Report'!H61</f>
        <v xml:space="preserve"> </v>
      </c>
      <c r="I76" s="178">
        <f>'Six-month Report'!I61</f>
        <v>1</v>
      </c>
      <c r="J76" s="180" t="str">
        <f>'Six-month Report'!J61</f>
        <v xml:space="preserve"> </v>
      </c>
      <c r="K76" s="178">
        <f>'Six-month Report'!K61</f>
        <v>1</v>
      </c>
      <c r="L76" s="180" t="str">
        <f>'Six-month Report'!L61</f>
        <v xml:space="preserve"> </v>
      </c>
      <c r="M76" s="178">
        <f>'Six-month Report'!M61</f>
        <v>1</v>
      </c>
      <c r="N76" s="180" t="str">
        <f>'Six-month Report'!N61</f>
        <v xml:space="preserve"> </v>
      </c>
      <c r="O76" s="178">
        <f>'Six-month Report'!O61</f>
        <v>1</v>
      </c>
      <c r="P76" s="180" t="str">
        <f>'Six-month Report'!P61</f>
        <v xml:space="preserve"> </v>
      </c>
      <c r="Q76" s="178">
        <f>'Six-month Report'!Q61</f>
        <v>1</v>
      </c>
      <c r="R76" s="234" t="s">
        <v>8</v>
      </c>
      <c r="S76" s="178">
        <f>IF(ISERR(R76/R75),1,R76/R75)</f>
        <v>1</v>
      </c>
      <c r="T76" s="234" t="s">
        <v>8</v>
      </c>
      <c r="U76" s="178">
        <f>IF(ISERR(T76/T75),1,T76/T75)</f>
        <v>1</v>
      </c>
      <c r="V76" s="234" t="s">
        <v>8</v>
      </c>
      <c r="W76" s="178">
        <f>IF(ISERR(V76/V75),1,V76/V75)</f>
        <v>1</v>
      </c>
      <c r="X76" s="234" t="s">
        <v>8</v>
      </c>
      <c r="Y76" s="178">
        <f>IF(ISERR(X76/X75),1,X76/X75)</f>
        <v>1</v>
      </c>
      <c r="Z76" s="234" t="s">
        <v>8</v>
      </c>
      <c r="AA76" s="178">
        <f>IF(ISERR(Z76/Z75),1,Z76/Z75)</f>
        <v>1</v>
      </c>
      <c r="AB76" s="234" t="s">
        <v>8</v>
      </c>
      <c r="AC76" s="178">
        <f>IF(ISERR(AB76/AB75),1,AB76/AB75)</f>
        <v>1</v>
      </c>
      <c r="AD76" s="223" t="e">
        <f>AVERAGE(AB76,Z76,X76,V76,T76,R76,P76,N76,L76,J76,H76,F76)</f>
        <v>#DIV/0!</v>
      </c>
      <c r="AE76" s="224">
        <f>AVERAGE(AC76,AA76,Y76,W76,U76,S76,Q76,O76,M76,K76,I76,G76)</f>
        <v>1</v>
      </c>
      <c r="AF76" s="229" t="str">
        <f>'Six-month Report'!T61</f>
        <v xml:space="preserve"> </v>
      </c>
    </row>
    <row r="77" spans="1:32" s="2" customFormat="1" x14ac:dyDescent="0.2">
      <c r="B77" s="133"/>
      <c r="C77" s="133"/>
      <c r="D77" s="133"/>
      <c r="E77" s="133"/>
      <c r="F77" s="119"/>
      <c r="G77" s="109"/>
      <c r="H77" s="104" t="s">
        <v>8</v>
      </c>
      <c r="I77" s="109"/>
      <c r="J77" s="104"/>
      <c r="K77" s="109"/>
      <c r="L77" s="104"/>
      <c r="M77" s="109"/>
      <c r="N77" s="104"/>
      <c r="O77" s="109"/>
      <c r="P77" s="104"/>
      <c r="Q77" s="109"/>
      <c r="R77" s="104"/>
      <c r="AE77" s="138"/>
      <c r="AF77" s="138"/>
    </row>
    <row r="78" spans="1:32" s="2" customFormat="1" x14ac:dyDescent="0.2">
      <c r="B78" s="133"/>
      <c r="C78" s="133"/>
      <c r="D78" s="133"/>
      <c r="E78" s="133"/>
      <c r="F78" s="119"/>
      <c r="G78" s="109"/>
      <c r="H78" s="104"/>
      <c r="I78" s="109"/>
      <c r="J78" s="104"/>
      <c r="K78" s="109"/>
      <c r="L78" s="104"/>
      <c r="M78" s="109"/>
      <c r="N78" s="104"/>
      <c r="O78" s="109"/>
      <c r="P78" s="104"/>
      <c r="Q78" s="109"/>
      <c r="R78" s="104"/>
      <c r="AE78" s="138"/>
      <c r="AF78" s="138"/>
    </row>
    <row r="79" spans="1:32" x14ac:dyDescent="0.2">
      <c r="B79" s="6" t="s">
        <v>134</v>
      </c>
      <c r="C79" s="6"/>
      <c r="D79" s="6"/>
      <c r="N79" s="21"/>
      <c r="O79" s="21"/>
    </row>
    <row r="80" spans="1:32" ht="13.5" thickBot="1" x14ac:dyDescent="0.25">
      <c r="N80" s="21"/>
      <c r="O80" s="21"/>
    </row>
    <row r="81" spans="1:32" ht="13.5" customHeight="1" x14ac:dyDescent="0.2">
      <c r="A81" s="8"/>
      <c r="B81" s="326" t="str">
        <f>+'Six-month Report'!B66</f>
        <v>5.5 Emergency response time</v>
      </c>
      <c r="C81" s="327"/>
      <c r="D81" s="327"/>
      <c r="E81" s="342" t="str">
        <f>Year</f>
        <v xml:space="preserve"> </v>
      </c>
      <c r="F81" s="342"/>
      <c r="G81" s="342"/>
      <c r="H81" s="342"/>
      <c r="I81" s="342"/>
      <c r="J81" s="342"/>
      <c r="K81" s="342"/>
      <c r="L81" s="342"/>
      <c r="M81" s="342"/>
      <c r="N81" s="342"/>
      <c r="O81" s="342"/>
      <c r="P81" s="342"/>
      <c r="Q81" s="342"/>
      <c r="R81" s="333" t="s">
        <v>67</v>
      </c>
    </row>
    <row r="82" spans="1:32" ht="39.950000000000003" customHeight="1" x14ac:dyDescent="0.2">
      <c r="A82" s="8"/>
      <c r="B82" s="328"/>
      <c r="C82" s="329"/>
      <c r="D82" s="329"/>
      <c r="E82" s="72" t="s">
        <v>0</v>
      </c>
      <c r="F82" s="72" t="s">
        <v>1</v>
      </c>
      <c r="G82" s="72" t="s">
        <v>2</v>
      </c>
      <c r="H82" s="72" t="s">
        <v>9</v>
      </c>
      <c r="I82" s="72" t="s">
        <v>10</v>
      </c>
      <c r="J82" s="72" t="s">
        <v>11</v>
      </c>
      <c r="K82" s="72" t="s">
        <v>12</v>
      </c>
      <c r="L82" s="150" t="s">
        <v>13</v>
      </c>
      <c r="M82" s="150" t="s">
        <v>14</v>
      </c>
      <c r="N82" s="150" t="s">
        <v>15</v>
      </c>
      <c r="O82" s="150" t="s">
        <v>16</v>
      </c>
      <c r="P82" s="72" t="s">
        <v>17</v>
      </c>
      <c r="Q82" s="155" t="s">
        <v>100</v>
      </c>
      <c r="R82" s="334"/>
    </row>
    <row r="83" spans="1:32" ht="30" customHeight="1" x14ac:dyDescent="0.2">
      <c r="A83" s="8"/>
      <c r="B83" s="320" t="str">
        <f>+'Six-month Report'!B68</f>
        <v>Percentage of emergencies responded to within 60 minutes</v>
      </c>
      <c r="C83" s="321"/>
      <c r="D83" s="321"/>
      <c r="E83" s="241" t="str">
        <f>IF(ISBLANK('Six-month Report'!F68),"",+'Six-month Report'!F68)</f>
        <v xml:space="preserve"> </v>
      </c>
      <c r="F83" s="241" t="str">
        <f>IF(ISBLANK('Six-month Report'!G68),"",+'Six-month Report'!G68)</f>
        <v xml:space="preserve"> </v>
      </c>
      <c r="G83" s="241" t="str">
        <f>IF(ISBLANK('Six-month Report'!H68),"",+'Six-month Report'!H68)</f>
        <v xml:space="preserve"> </v>
      </c>
      <c r="H83" s="241" t="str">
        <f>IF(ISBLANK('Six-month Report'!I68),"",+'Six-month Report'!I68)</f>
        <v xml:space="preserve"> </v>
      </c>
      <c r="I83" s="241" t="str">
        <f>IF(ISBLANK('Six-month Report'!J68),"",+'Six-month Report'!J68)</f>
        <v xml:space="preserve"> </v>
      </c>
      <c r="J83" s="241" t="str">
        <f>IF(ISBLANK('Six-month Report'!K68),"",+'Six-month Report'!K68)</f>
        <v xml:space="preserve"> </v>
      </c>
      <c r="K83" s="235" t="s">
        <v>8</v>
      </c>
      <c r="L83" s="235" t="s">
        <v>8</v>
      </c>
      <c r="M83" s="235"/>
      <c r="N83" s="235" t="s">
        <v>8</v>
      </c>
      <c r="O83" s="235" t="s">
        <v>8</v>
      </c>
      <c r="P83" s="235"/>
      <c r="Q83" s="237" t="e">
        <f>AVERAGE(E83:P83)</f>
        <v>#DIV/0!</v>
      </c>
      <c r="R83" s="230" t="str">
        <f>'Six-month Report'!M68</f>
        <v xml:space="preserve"> </v>
      </c>
    </row>
    <row r="84" spans="1:32" ht="31.5" customHeight="1" x14ac:dyDescent="0.2">
      <c r="B84" s="320" t="str">
        <f>+'Six-month Report'!B69</f>
        <v>Percentage of emergencies responded to within 120 minutes (for Apex Utilities Inc. to respond to only)</v>
      </c>
      <c r="C84" s="321"/>
      <c r="D84" s="321"/>
      <c r="E84" s="241" t="str">
        <f>IF(ISBLANK('Six-month Report'!F69),"",+'Six-month Report'!F69)</f>
        <v xml:space="preserve"> </v>
      </c>
      <c r="F84" s="241" t="str">
        <f>IF(ISBLANK('Six-month Report'!G69),"",+'Six-month Report'!G69)</f>
        <v xml:space="preserve"> </v>
      </c>
      <c r="G84" s="241" t="str">
        <f>IF(ISBLANK('Six-month Report'!H69),"",+'Six-month Report'!H69)</f>
        <v xml:space="preserve">  </v>
      </c>
      <c r="H84" s="241" t="str">
        <f>IF(ISBLANK('Six-month Report'!I69),"",+'Six-month Report'!I69)</f>
        <v xml:space="preserve"> </v>
      </c>
      <c r="I84" s="241" t="str">
        <f>IF(ISBLANK('Six-month Report'!J69),"",+'Six-month Report'!J69)</f>
        <v xml:space="preserve"> </v>
      </c>
      <c r="J84" s="241" t="str">
        <f>IF(ISBLANK('Six-month Report'!K69),"",+'Six-month Report'!K69)</f>
        <v xml:space="preserve"> </v>
      </c>
      <c r="K84" s="235"/>
      <c r="L84" s="235" t="s">
        <v>8</v>
      </c>
      <c r="M84" s="235" t="s">
        <v>8</v>
      </c>
      <c r="N84" s="235" t="s">
        <v>8</v>
      </c>
      <c r="O84" s="235" t="s">
        <v>8</v>
      </c>
      <c r="P84" s="235"/>
      <c r="Q84" s="237" t="e">
        <f t="shared" ref="Q84:Q85" si="3">AVERAGE(E84:P84)</f>
        <v>#DIV/0!</v>
      </c>
      <c r="R84" s="230" t="str">
        <f>'Six-month Report'!M69</f>
        <v xml:space="preserve"> </v>
      </c>
    </row>
    <row r="85" spans="1:32" ht="44.45" customHeight="1" thickBot="1" x14ac:dyDescent="0.25">
      <c r="B85" s="324" t="str">
        <f>+'Six-month Report'!B70</f>
        <v>Percentage of emergency response survey results indicating "not satisfied at all" (for Apex Utilities Inc. to respond to only)</v>
      </c>
      <c r="C85" s="325"/>
      <c r="D85" s="325"/>
      <c r="E85" s="242" t="str">
        <f>IF(ISBLANK('Six-month Report'!F70),"",+'Six-month Report'!F70)</f>
        <v xml:space="preserve"> </v>
      </c>
      <c r="F85" s="242" t="str">
        <f>IF(ISBLANK('Six-month Report'!G70),"",+'Six-month Report'!G70)</f>
        <v xml:space="preserve"> </v>
      </c>
      <c r="G85" s="242" t="str">
        <f>IF(ISBLANK('Six-month Report'!H70),"",+'Six-month Report'!H70)</f>
        <v xml:space="preserve"> </v>
      </c>
      <c r="H85" s="242" t="str">
        <f>IF(ISBLANK('Six-month Report'!I70),"",+'Six-month Report'!I70)</f>
        <v xml:space="preserve"> </v>
      </c>
      <c r="I85" s="242" t="str">
        <f>IF(ISBLANK('Six-month Report'!J70),"",+'Six-month Report'!J70)</f>
        <v xml:space="preserve"> </v>
      </c>
      <c r="J85" s="242" t="str">
        <f>IF(ISBLANK('Six-month Report'!K70),"",+'Six-month Report'!K70)</f>
        <v xml:space="preserve"> </v>
      </c>
      <c r="K85" s="238"/>
      <c r="L85" s="238" t="s">
        <v>8</v>
      </c>
      <c r="M85" s="238" t="s">
        <v>8</v>
      </c>
      <c r="N85" s="238" t="s">
        <v>8</v>
      </c>
      <c r="O85" s="238" t="s">
        <v>8</v>
      </c>
      <c r="P85" s="238"/>
      <c r="Q85" s="240" t="e">
        <f t="shared" si="3"/>
        <v>#DIV/0!</v>
      </c>
      <c r="R85" s="231" t="str">
        <f>'Six-month Report'!M70</f>
        <v xml:space="preserve"> </v>
      </c>
    </row>
    <row r="86" spans="1:32" s="2" customFormat="1" x14ac:dyDescent="0.2">
      <c r="B86" s="78"/>
      <c r="C86" s="78"/>
      <c r="D86" s="78"/>
      <c r="E86" s="79"/>
      <c r="F86" s="76"/>
      <c r="G86" s="76"/>
      <c r="H86" s="76"/>
      <c r="I86" s="76"/>
      <c r="J86" s="76"/>
      <c r="K86" s="76"/>
      <c r="L86" s="76"/>
      <c r="M86" s="76"/>
      <c r="N86" s="76"/>
      <c r="O86" s="77"/>
      <c r="P86" s="77"/>
      <c r="Q86" s="77"/>
      <c r="R86" s="80"/>
      <c r="AE86" s="138"/>
      <c r="AF86" s="138"/>
    </row>
    <row r="87" spans="1:32" s="2" customFormat="1" x14ac:dyDescent="0.2">
      <c r="B87" s="78"/>
      <c r="C87" s="78"/>
      <c r="D87" s="78"/>
      <c r="E87" s="79"/>
      <c r="F87" s="76"/>
      <c r="G87" s="76"/>
      <c r="H87" s="76"/>
      <c r="I87" s="76"/>
      <c r="J87" s="76"/>
      <c r="K87" s="76"/>
      <c r="L87" s="76"/>
      <c r="M87" s="76"/>
      <c r="N87" s="76"/>
      <c r="O87" s="77"/>
      <c r="P87" s="77"/>
      <c r="Q87" s="77"/>
      <c r="R87" s="80"/>
      <c r="AE87" s="138"/>
      <c r="AF87" s="138"/>
    </row>
    <row r="88" spans="1:32" s="38" customFormat="1" x14ac:dyDescent="0.2">
      <c r="B88" s="50" t="s">
        <v>135</v>
      </c>
      <c r="F88" s="41"/>
      <c r="G88" s="42"/>
      <c r="H88" s="42"/>
      <c r="I88" s="42"/>
      <c r="J88" s="42"/>
      <c r="K88" s="42"/>
      <c r="L88" s="42"/>
      <c r="M88" s="42"/>
      <c r="N88" s="42"/>
      <c r="O88" s="42"/>
      <c r="AE88" s="139"/>
      <c r="AF88" s="139"/>
    </row>
    <row r="89" spans="1:32" ht="13.5" thickBot="1" x14ac:dyDescent="0.25"/>
    <row r="90" spans="1:32" ht="12.95" customHeight="1" x14ac:dyDescent="0.2">
      <c r="A90" s="8"/>
      <c r="B90" s="326" t="str">
        <f>+'Six-month Report'!B75</f>
        <v>5.6 Call answering service level</v>
      </c>
      <c r="C90" s="327"/>
      <c r="D90" s="327"/>
      <c r="E90" s="342" t="str">
        <f>Year</f>
        <v xml:space="preserve"> </v>
      </c>
      <c r="F90" s="342"/>
      <c r="G90" s="342"/>
      <c r="H90" s="342"/>
      <c r="I90" s="342"/>
      <c r="J90" s="342"/>
      <c r="K90" s="342"/>
      <c r="L90" s="342"/>
      <c r="M90" s="342"/>
      <c r="N90" s="342"/>
      <c r="O90" s="342"/>
      <c r="P90" s="342"/>
      <c r="Q90" s="342"/>
      <c r="R90" s="333" t="s">
        <v>67</v>
      </c>
    </row>
    <row r="91" spans="1:32" ht="39.950000000000003" customHeight="1" x14ac:dyDescent="0.2">
      <c r="A91" s="8"/>
      <c r="B91" s="328"/>
      <c r="C91" s="329"/>
      <c r="D91" s="329"/>
      <c r="E91" s="72" t="s">
        <v>0</v>
      </c>
      <c r="F91" s="72" t="s">
        <v>1</v>
      </c>
      <c r="G91" s="72" t="s">
        <v>2</v>
      </c>
      <c r="H91" s="72" t="s">
        <v>9</v>
      </c>
      <c r="I91" s="72" t="s">
        <v>10</v>
      </c>
      <c r="J91" s="72" t="s">
        <v>11</v>
      </c>
      <c r="K91" s="72" t="s">
        <v>12</v>
      </c>
      <c r="L91" s="150" t="s">
        <v>13</v>
      </c>
      <c r="M91" s="150" t="s">
        <v>14</v>
      </c>
      <c r="N91" s="150" t="s">
        <v>15</v>
      </c>
      <c r="O91" s="150" t="s">
        <v>16</v>
      </c>
      <c r="P91" s="72" t="s">
        <v>17</v>
      </c>
      <c r="Q91" s="152" t="s">
        <v>100</v>
      </c>
      <c r="R91" s="334"/>
    </row>
    <row r="92" spans="1:32" ht="58.5" customHeight="1" thickBot="1" x14ac:dyDescent="0.25">
      <c r="A92" s="8"/>
      <c r="B92" s="324" t="str">
        <f>+'Six-month Report'!B77</f>
        <v>Percentage of calls reaching an agent that are answered within 30 seconds. (For Apex Utilities Inc. the calls are emergency calls only received during normal call centre hours.)</v>
      </c>
      <c r="C92" s="325"/>
      <c r="D92" s="325"/>
      <c r="E92" s="242" t="str">
        <f>'Six-month Report'!F77</f>
        <v xml:space="preserve"> </v>
      </c>
      <c r="F92" s="242" t="str">
        <f>'Six-month Report'!G77</f>
        <v xml:space="preserve"> </v>
      </c>
      <c r="G92" s="242" t="str">
        <f>'Six-month Report'!H77</f>
        <v xml:space="preserve"> </v>
      </c>
      <c r="H92" s="242" t="str">
        <f>'Six-month Report'!I77</f>
        <v xml:space="preserve"> </v>
      </c>
      <c r="I92" s="242" t="str">
        <f>'Six-month Report'!J77</f>
        <v xml:space="preserve"> </v>
      </c>
      <c r="J92" s="242" t="str">
        <f>'Six-month Report'!K77</f>
        <v xml:space="preserve"> </v>
      </c>
      <c r="K92" s="238"/>
      <c r="L92" s="238"/>
      <c r="M92" s="238"/>
      <c r="N92" s="238"/>
      <c r="O92" s="238"/>
      <c r="P92" s="238"/>
      <c r="Q92" s="240" t="e">
        <f>AVERAGE(E92:P92)</f>
        <v>#DIV/0!</v>
      </c>
      <c r="R92" s="231" t="str">
        <f>'Six-month Report'!M77</f>
        <v xml:space="preserve"> </v>
      </c>
    </row>
    <row r="137" spans="1:1" x14ac:dyDescent="0.2">
      <c r="A137" s="2"/>
    </row>
    <row r="163" spans="1:1" x14ac:dyDescent="0.2">
      <c r="A163" s="2"/>
    </row>
    <row r="185" spans="1:1" x14ac:dyDescent="0.2">
      <c r="A185" s="7"/>
    </row>
  </sheetData>
  <customSheetViews>
    <customSheetView guid="{7A757EE6-6691-4140-8996-838DC03C8B5E}" printArea="1" topLeftCell="A19">
      <selection activeCell="L42" sqref="L42"/>
      <rowBreaks count="1" manualBreakCount="1">
        <brk id="48" max="17" man="1"/>
      </rowBreaks>
      <pageMargins left="0.55000000000000004" right="0.33" top="0.86" bottom="0.5" header="0.5" footer="0.25"/>
      <pageSetup scale="63" fitToHeight="15" orientation="landscape" horizontalDpi="300" verticalDpi="300" r:id="rId1"/>
      <headerFooter alignWithMargins="0">
        <oddHeader xml:space="preserve">&amp;C&amp;"Arial Black,Bold"&amp;12Rule 002 - Service &amp;"Arial Black,Regular"Quality and Reliability Performance Monitoring and Reporting
 for Gas Distributors&amp;R 
</oddHeader>
        <oddFooter>&amp;R&amp;9Printed:  &amp;D
Page &amp;P of &amp;N</oddFooter>
      </headerFooter>
    </customSheetView>
  </customSheetViews>
  <mergeCells count="73">
    <mergeCell ref="F33:N33"/>
    <mergeCell ref="F25:N26"/>
    <mergeCell ref="B23:D23"/>
    <mergeCell ref="B25:D25"/>
    <mergeCell ref="B33:C33"/>
    <mergeCell ref="B32:C32"/>
    <mergeCell ref="F27:N27"/>
    <mergeCell ref="F28:N28"/>
    <mergeCell ref="B50:F50"/>
    <mergeCell ref="B28:C28"/>
    <mergeCell ref="B48:F48"/>
    <mergeCell ref="B49:F49"/>
    <mergeCell ref="B47:S47"/>
    <mergeCell ref="B45:F45"/>
    <mergeCell ref="B44:S44"/>
    <mergeCell ref="B41:F42"/>
    <mergeCell ref="F29:N29"/>
    <mergeCell ref="F30:N30"/>
    <mergeCell ref="F31:N31"/>
    <mergeCell ref="F32:N32"/>
    <mergeCell ref="B67:E67"/>
    <mergeCell ref="B63:E65"/>
    <mergeCell ref="F63:J63"/>
    <mergeCell ref="F34:N34"/>
    <mergeCell ref="F35:N35"/>
    <mergeCell ref="F36:N36"/>
    <mergeCell ref="F55:J55"/>
    <mergeCell ref="B34:C34"/>
    <mergeCell ref="B35:C35"/>
    <mergeCell ref="B66:E66"/>
    <mergeCell ref="B55:E57"/>
    <mergeCell ref="B58:E58"/>
    <mergeCell ref="B59:E59"/>
    <mergeCell ref="B60:E60"/>
    <mergeCell ref="B61:E61"/>
    <mergeCell ref="B18:E18"/>
    <mergeCell ref="B17:E17"/>
    <mergeCell ref="B27:C27"/>
    <mergeCell ref="B26:D26"/>
    <mergeCell ref="Q2:R2"/>
    <mergeCell ref="Q3:R3"/>
    <mergeCell ref="Q4:R4"/>
    <mergeCell ref="B11:E13"/>
    <mergeCell ref="B16:E16"/>
    <mergeCell ref="R12:R14"/>
    <mergeCell ref="B15:E15"/>
    <mergeCell ref="D2:F2"/>
    <mergeCell ref="B14:E14"/>
    <mergeCell ref="R90:R91"/>
    <mergeCell ref="R81:R82"/>
    <mergeCell ref="B72:E74"/>
    <mergeCell ref="B76:E76"/>
    <mergeCell ref="E90:Q90"/>
    <mergeCell ref="E81:Q81"/>
    <mergeCell ref="B83:D83"/>
    <mergeCell ref="B84:D84"/>
    <mergeCell ref="B85:D85"/>
    <mergeCell ref="B92:D92"/>
    <mergeCell ref="B90:D91"/>
    <mergeCell ref="B81:D82"/>
    <mergeCell ref="S11:S17"/>
    <mergeCell ref="AF72:AF75"/>
    <mergeCell ref="B75:E75"/>
    <mergeCell ref="AD74:AD75"/>
    <mergeCell ref="AE74:AE75"/>
    <mergeCell ref="AD73:AE73"/>
    <mergeCell ref="F72:AE72"/>
    <mergeCell ref="G41:S41"/>
    <mergeCell ref="B29:C29"/>
    <mergeCell ref="B30:C30"/>
    <mergeCell ref="B36:C36"/>
    <mergeCell ref="B31:C31"/>
    <mergeCell ref="F11:R11"/>
  </mergeCells>
  <phoneticPr fontId="2" type="noConversion"/>
  <pageMargins left="0.55000000000000004" right="0.33" top="0.86" bottom="0.5" header="0.5" footer="0.25"/>
  <pageSetup scale="64" fitToHeight="15" orientation="landscape" r:id="rId2"/>
  <headerFooter alignWithMargins="0">
    <oddHeader xml:space="preserve">&amp;C&amp;"Arial Black,Bold"&amp;12Rule 002 - Service &amp;"Arial Black,Regular"Quality and Reliability Performance Monitoring and Reporting
 for Gas Distributors&amp;R 
</oddHeader>
    <oddFooter>&amp;R&amp;9Printed:  &amp;D
Page &amp;P of &amp;N</oddFooter>
  </headerFooter>
  <rowBreaks count="2" manualBreakCount="2">
    <brk id="52" min="1" max="17" man="1"/>
    <brk id="89" min="1" max="1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104"/>
  <sheetViews>
    <sheetView zoomScaleNormal="100" workbookViewId="0">
      <selection activeCell="D22" sqref="D22"/>
    </sheetView>
  </sheetViews>
  <sheetFormatPr defaultRowHeight="12.75" x14ac:dyDescent="0.2"/>
  <cols>
    <col min="1" max="1" width="13.5703125" customWidth="1"/>
    <col min="2" max="2" width="8.85546875" bestFit="1" customWidth="1"/>
    <col min="3" max="3" width="27.42578125" customWidth="1"/>
    <col min="4" max="9" width="11.85546875" customWidth="1"/>
  </cols>
  <sheetData>
    <row r="1" spans="1:15" x14ac:dyDescent="0.2">
      <c r="A1" s="6" t="e">
        <f>+'Six-month Report'!B11&amp;" - 
 "&amp;'Annual Report'!#REF!&amp;"
"&amp;Year</f>
        <v>#REF!</v>
      </c>
    </row>
    <row r="2" spans="1:15" x14ac:dyDescent="0.2">
      <c r="A2" s="52" t="str">
        <f>"Minimum annual service standard for "&amp;Year</f>
        <v xml:space="preserve">Minimum annual service standard for  </v>
      </c>
      <c r="D2" s="54" t="e">
        <f>+'Six-month Report'!#REF!</f>
        <v>#REF!</v>
      </c>
      <c r="E2" s="54" t="e">
        <f>+D2</f>
        <v>#REF!</v>
      </c>
      <c r="F2" s="54" t="e">
        <f t="shared" ref="F2:O3" si="0">+E2</f>
        <v>#REF!</v>
      </c>
      <c r="G2" s="54" t="e">
        <f t="shared" si="0"/>
        <v>#REF!</v>
      </c>
      <c r="H2" s="54" t="e">
        <f t="shared" si="0"/>
        <v>#REF!</v>
      </c>
      <c r="I2" s="54" t="e">
        <f t="shared" si="0"/>
        <v>#REF!</v>
      </c>
      <c r="J2" s="54" t="e">
        <f t="shared" si="0"/>
        <v>#REF!</v>
      </c>
      <c r="K2" s="54" t="e">
        <f t="shared" si="0"/>
        <v>#REF!</v>
      </c>
      <c r="L2" s="54" t="e">
        <f t="shared" si="0"/>
        <v>#REF!</v>
      </c>
      <c r="M2" s="54" t="e">
        <f t="shared" si="0"/>
        <v>#REF!</v>
      </c>
      <c r="N2" s="54" t="e">
        <f t="shared" si="0"/>
        <v>#REF!</v>
      </c>
      <c r="O2" s="54" t="e">
        <f t="shared" si="0"/>
        <v>#REF!</v>
      </c>
    </row>
    <row r="3" spans="1:15" x14ac:dyDescent="0.2">
      <c r="A3" s="52" t="s">
        <v>73</v>
      </c>
      <c r="D3" s="54" t="e">
        <f>+'Annual Report'!#REF!</f>
        <v>#REF!</v>
      </c>
      <c r="E3" s="54" t="e">
        <f>+D3</f>
        <v>#REF!</v>
      </c>
      <c r="F3" s="54" t="e">
        <f t="shared" si="0"/>
        <v>#REF!</v>
      </c>
      <c r="G3" s="54" t="e">
        <f t="shared" si="0"/>
        <v>#REF!</v>
      </c>
      <c r="H3" s="54" t="e">
        <f t="shared" si="0"/>
        <v>#REF!</v>
      </c>
      <c r="I3" s="54" t="e">
        <f t="shared" si="0"/>
        <v>#REF!</v>
      </c>
      <c r="J3" s="54" t="e">
        <f t="shared" si="0"/>
        <v>#REF!</v>
      </c>
      <c r="K3" s="54" t="e">
        <f t="shared" si="0"/>
        <v>#REF!</v>
      </c>
      <c r="L3" s="54" t="e">
        <f t="shared" si="0"/>
        <v>#REF!</v>
      </c>
      <c r="M3" s="54" t="e">
        <f t="shared" si="0"/>
        <v>#REF!</v>
      </c>
      <c r="N3" s="54" t="e">
        <f t="shared" si="0"/>
        <v>#REF!</v>
      </c>
      <c r="O3" s="54" t="e">
        <f t="shared" si="0"/>
        <v>#REF!</v>
      </c>
    </row>
    <row r="5" spans="1:15" x14ac:dyDescent="0.2">
      <c r="A5" s="6" t="str">
        <f>+'Six-month Report'!B23&amp;"
 as of the end of each quarter in "&amp;Year</f>
        <v xml:space="preserve">5.1.2 Cumulative meters not read within six months, and not read within one year 
 as of the end of each quarter in  </v>
      </c>
    </row>
    <row r="6" spans="1:15" x14ac:dyDescent="0.2">
      <c r="A6" s="52"/>
      <c r="C6" s="53" t="s">
        <v>29</v>
      </c>
      <c r="D6" s="53" t="s">
        <v>30</v>
      </c>
      <c r="E6" s="53" t="s">
        <v>31</v>
      </c>
      <c r="F6" s="53" t="s">
        <v>32</v>
      </c>
    </row>
    <row r="7" spans="1:15" x14ac:dyDescent="0.2">
      <c r="A7" s="52" t="s">
        <v>89</v>
      </c>
      <c r="C7" s="53" t="str">
        <f>'Six-month Report'!$E$25</f>
        <v xml:space="preserve"> </v>
      </c>
      <c r="D7" s="53" t="e">
        <f>#REF!</f>
        <v>#REF!</v>
      </c>
      <c r="E7" s="53" t="e">
        <f>#REF!</f>
        <v>#REF!</v>
      </c>
      <c r="F7" s="53" t="e">
        <f>#REF!</f>
        <v>#REF!</v>
      </c>
    </row>
    <row r="8" spans="1:15" x14ac:dyDescent="0.2">
      <c r="A8" s="52" t="s">
        <v>90</v>
      </c>
      <c r="C8" s="53">
        <f>'Six-month Report'!E28</f>
        <v>0</v>
      </c>
      <c r="D8" s="53" t="e">
        <f>#REF!</f>
        <v>#REF!</v>
      </c>
      <c r="E8" s="53" t="e">
        <f>#REF!</f>
        <v>#REF!</v>
      </c>
      <c r="F8" s="53" t="e">
        <f>#REF!</f>
        <v>#REF!</v>
      </c>
    </row>
    <row r="9" spans="1:15" x14ac:dyDescent="0.2">
      <c r="A9" s="12"/>
    </row>
    <row r="10" spans="1:15" x14ac:dyDescent="0.2">
      <c r="A10" s="39" t="e">
        <f>+'Six-month Report'!#REF! &amp; "- 
 by Quarter, for " &amp;Year</f>
        <v>#REF!</v>
      </c>
      <c r="B10" s="33"/>
      <c r="C10" s="33"/>
      <c r="D10" s="33"/>
      <c r="E10" s="48"/>
    </row>
    <row r="11" spans="1:15" x14ac:dyDescent="0.2">
      <c r="A11" s="52" t="e">
        <f>+'Six-month Report'!#REF!</f>
        <v>#REF!</v>
      </c>
      <c r="C11" s="53" t="e">
        <f>+'Six-month Report'!#REF!</f>
        <v>#REF!</v>
      </c>
      <c r="D11" s="53" t="e">
        <f>+#REF!</f>
        <v>#REF!</v>
      </c>
      <c r="E11" s="53" t="e">
        <f>+#REF!</f>
        <v>#REF!</v>
      </c>
      <c r="F11" s="53" t="e">
        <f>+#REF!</f>
        <v>#REF!</v>
      </c>
    </row>
    <row r="12" spans="1:15" x14ac:dyDescent="0.2">
      <c r="A12" s="52" t="e">
        <f>+'Six-month Report'!#REF!</f>
        <v>#REF!</v>
      </c>
      <c r="C12" s="53" t="e">
        <f>+'Six-month Report'!#REF!</f>
        <v>#REF!</v>
      </c>
      <c r="D12" s="53" t="e">
        <f>+#REF!</f>
        <v>#REF!</v>
      </c>
      <c r="E12" s="53" t="e">
        <f>+#REF!</f>
        <v>#REF!</v>
      </c>
      <c r="F12" s="53" t="e">
        <f>+#REF!</f>
        <v>#REF!</v>
      </c>
    </row>
    <row r="13" spans="1:15" x14ac:dyDescent="0.2">
      <c r="A13" s="52" t="e">
        <f>+'Six-month Report'!#REF!</f>
        <v>#REF!</v>
      </c>
      <c r="C13" s="53" t="e">
        <f>+'Six-month Report'!#REF!</f>
        <v>#REF!</v>
      </c>
      <c r="D13" s="53" t="e">
        <f>+#REF!</f>
        <v>#REF!</v>
      </c>
      <c r="E13" s="53" t="e">
        <f>+#REF!</f>
        <v>#REF!</v>
      </c>
      <c r="F13" s="53" t="e">
        <f>+#REF!</f>
        <v>#REF!</v>
      </c>
    </row>
    <row r="15" spans="1:15" x14ac:dyDescent="0.2">
      <c r="A15" t="str">
        <f>"5.1.4 Currency of tariff bill file content
"&amp;Year</f>
        <v xml:space="preserve">5.1.4 Currency of tariff bill file content
 </v>
      </c>
    </row>
    <row r="16" spans="1:15" x14ac:dyDescent="0.2">
      <c r="A16" s="52" t="str">
        <f>"Minimum annual service standard for "&amp;Year</f>
        <v xml:space="preserve">Minimum annual service standard for  </v>
      </c>
      <c r="D16" s="54" t="e">
        <f>+'Annual Report'!#REF!</f>
        <v>#REF!</v>
      </c>
      <c r="E16" s="54" t="e">
        <f>+D16</f>
        <v>#REF!</v>
      </c>
      <c r="F16" s="54" t="e">
        <f t="shared" ref="F16:O16" si="1">+E16</f>
        <v>#REF!</v>
      </c>
      <c r="G16" s="54" t="e">
        <f t="shared" si="1"/>
        <v>#REF!</v>
      </c>
      <c r="H16" s="54" t="e">
        <f t="shared" si="1"/>
        <v>#REF!</v>
      </c>
      <c r="I16" s="54" t="e">
        <f t="shared" si="1"/>
        <v>#REF!</v>
      </c>
      <c r="J16" s="54" t="e">
        <f t="shared" si="1"/>
        <v>#REF!</v>
      </c>
      <c r="K16" s="54" t="e">
        <f t="shared" si="1"/>
        <v>#REF!</v>
      </c>
      <c r="L16" s="54" t="e">
        <f t="shared" si="1"/>
        <v>#REF!</v>
      </c>
      <c r="M16" s="54" t="e">
        <f t="shared" si="1"/>
        <v>#REF!</v>
      </c>
      <c r="N16" s="54" t="e">
        <f t="shared" si="1"/>
        <v>#REF!</v>
      </c>
      <c r="O16" s="54" t="e">
        <f t="shared" si="1"/>
        <v>#REF!</v>
      </c>
    </row>
    <row r="17" spans="1:15" x14ac:dyDescent="0.2">
      <c r="A17" s="52" t="s">
        <v>73</v>
      </c>
      <c r="D17" s="54" t="e">
        <f>+'Annual Report'!#REF!</f>
        <v>#REF!</v>
      </c>
      <c r="E17" s="54" t="e">
        <f>+D17</f>
        <v>#REF!</v>
      </c>
      <c r="F17" s="54" t="e">
        <f t="shared" ref="F17:O17" si="2">+E17</f>
        <v>#REF!</v>
      </c>
      <c r="G17" s="54" t="e">
        <f t="shared" si="2"/>
        <v>#REF!</v>
      </c>
      <c r="H17" s="54" t="e">
        <f t="shared" si="2"/>
        <v>#REF!</v>
      </c>
      <c r="I17" s="54" t="e">
        <f t="shared" si="2"/>
        <v>#REF!</v>
      </c>
      <c r="J17" s="54" t="e">
        <f t="shared" si="2"/>
        <v>#REF!</v>
      </c>
      <c r="K17" s="54" t="e">
        <f t="shared" si="2"/>
        <v>#REF!</v>
      </c>
      <c r="L17" s="54" t="e">
        <f t="shared" si="2"/>
        <v>#REF!</v>
      </c>
      <c r="M17" s="54" t="e">
        <f t="shared" si="2"/>
        <v>#REF!</v>
      </c>
      <c r="N17" s="54" t="e">
        <f t="shared" si="2"/>
        <v>#REF!</v>
      </c>
      <c r="O17" s="54" t="e">
        <f t="shared" si="2"/>
        <v>#REF!</v>
      </c>
    </row>
    <row r="19" spans="1:15" x14ac:dyDescent="0.2">
      <c r="A19" t="str">
        <f>"5.1.5 Tariff bill file completeness
"&amp;Year</f>
        <v xml:space="preserve">5.1.5 Tariff bill file completeness
 </v>
      </c>
    </row>
    <row r="20" spans="1:15" x14ac:dyDescent="0.2">
      <c r="A20" s="52" t="s">
        <v>78</v>
      </c>
    </row>
    <row r="21" spans="1:15" x14ac:dyDescent="0.2">
      <c r="A21" s="52" t="str">
        <f>"Minimum annual service standard for "&amp;Year</f>
        <v xml:space="preserve">Minimum annual service standard for  </v>
      </c>
      <c r="D21" s="56">
        <v>0.98</v>
      </c>
      <c r="E21" s="54">
        <f>+D21</f>
        <v>0.98</v>
      </c>
      <c r="F21" s="54">
        <f t="shared" ref="F21:O21" si="3">+E21</f>
        <v>0.98</v>
      </c>
      <c r="G21" s="54">
        <f t="shared" si="3"/>
        <v>0.98</v>
      </c>
      <c r="H21" s="54">
        <f t="shared" si="3"/>
        <v>0.98</v>
      </c>
      <c r="I21" s="54">
        <f t="shared" si="3"/>
        <v>0.98</v>
      </c>
      <c r="J21" s="54">
        <f t="shared" si="3"/>
        <v>0.98</v>
      </c>
      <c r="K21" s="54">
        <f t="shared" si="3"/>
        <v>0.98</v>
      </c>
      <c r="L21" s="54">
        <f t="shared" si="3"/>
        <v>0.98</v>
      </c>
      <c r="M21" s="54">
        <f t="shared" si="3"/>
        <v>0.98</v>
      </c>
      <c r="N21" s="54">
        <f t="shared" si="3"/>
        <v>0.98</v>
      </c>
      <c r="O21" s="54">
        <f t="shared" si="3"/>
        <v>0.98</v>
      </c>
    </row>
    <row r="22" spans="1:15" x14ac:dyDescent="0.2">
      <c r="A22" s="52" t="s">
        <v>73</v>
      </c>
      <c r="D22" s="54" t="e">
        <f>+'Annual Report'!#REF!</f>
        <v>#REF!</v>
      </c>
      <c r="E22" s="54" t="e">
        <f>+D22</f>
        <v>#REF!</v>
      </c>
      <c r="F22" s="54" t="e">
        <f t="shared" ref="F22:O22" si="4">+E22</f>
        <v>#REF!</v>
      </c>
      <c r="G22" s="54" t="e">
        <f t="shared" si="4"/>
        <v>#REF!</v>
      </c>
      <c r="H22" s="54" t="e">
        <f t="shared" si="4"/>
        <v>#REF!</v>
      </c>
      <c r="I22" s="54" t="e">
        <f t="shared" si="4"/>
        <v>#REF!</v>
      </c>
      <c r="J22" s="54" t="e">
        <f t="shared" si="4"/>
        <v>#REF!</v>
      </c>
      <c r="K22" s="54" t="e">
        <f t="shared" si="4"/>
        <v>#REF!</v>
      </c>
      <c r="L22" s="54" t="e">
        <f t="shared" si="4"/>
        <v>#REF!</v>
      </c>
      <c r="M22" s="54" t="e">
        <f t="shared" si="4"/>
        <v>#REF!</v>
      </c>
      <c r="N22" s="54" t="e">
        <f t="shared" si="4"/>
        <v>#REF!</v>
      </c>
      <c r="O22" s="54" t="e">
        <f t="shared" si="4"/>
        <v>#REF!</v>
      </c>
    </row>
    <row r="24" spans="1:15" x14ac:dyDescent="0.2">
      <c r="A24" t="str">
        <f>"5.1.6 Tariff bill file rejection response timing - 
Tariff bill rejections (TBRs) responded to within one business day 
"&amp;Year</f>
        <v xml:space="preserve">5.1.6 Tariff bill file rejection response timing - 
Tariff bill rejections (TBRs) responded to within one business day 
 </v>
      </c>
    </row>
    <row r="26" spans="1:15" x14ac:dyDescent="0.2">
      <c r="A26" t="str">
        <f>"5.1.7 Tariff bill file dispute resolution timing - 
Tariff bill disputes (TBDs) resolved within 35 and 70 calendar days "&amp;Year</f>
        <v xml:space="preserve">5.1.7 Tariff bill file dispute resolution timing - 
Tariff bill disputes (TBDs) resolved within 35 and 70 calendar days  </v>
      </c>
    </row>
    <row r="27" spans="1:15" x14ac:dyDescent="0.2">
      <c r="A27" s="51" t="s">
        <v>84</v>
      </c>
    </row>
    <row r="28" spans="1:15" x14ac:dyDescent="0.2">
      <c r="A28" s="51" t="s">
        <v>85</v>
      </c>
    </row>
    <row r="29" spans="1:15" x14ac:dyDescent="0.2">
      <c r="A29" s="51" t="s">
        <v>86</v>
      </c>
    </row>
    <row r="31" spans="1:15" x14ac:dyDescent="0.2">
      <c r="A31" s="55" t="str">
        <f>"5.2 Work completion performance measures - 
Energizations and de-energizations by month, for "&amp;Year</f>
        <v xml:space="preserve">5.2 Work completion performance measures - 
Energizations and de-energizations by month, for  </v>
      </c>
    </row>
    <row r="32" spans="1:15" x14ac:dyDescent="0.2">
      <c r="A32" s="51" t="s">
        <v>74</v>
      </c>
    </row>
    <row r="33" spans="1:15" x14ac:dyDescent="0.2">
      <c r="A33" s="51" t="s">
        <v>75</v>
      </c>
    </row>
    <row r="34" spans="1:15" x14ac:dyDescent="0.2">
      <c r="A34" s="51" t="s">
        <v>77</v>
      </c>
    </row>
    <row r="35" spans="1:15" x14ac:dyDescent="0.2">
      <c r="A35" s="51" t="s">
        <v>76</v>
      </c>
    </row>
    <row r="36" spans="1:15" x14ac:dyDescent="0.2">
      <c r="A36" s="51"/>
    </row>
    <row r="37" spans="1:15" x14ac:dyDescent="0.2">
      <c r="A37" s="23" t="e">
        <f>#REF!&amp;" 
by year"</f>
        <v>#REF!</v>
      </c>
    </row>
    <row r="39" spans="1:15" x14ac:dyDescent="0.2">
      <c r="A39" t="e">
        <f>'Annual Report'!#REF! &amp; " - 
5.4.1 Customer satisfaction following customer-initiated contact with the gas distributor
"&amp;Year</f>
        <v>#REF!</v>
      </c>
    </row>
    <row r="41" spans="1:15" x14ac:dyDescent="0.2">
      <c r="A41" t="e">
        <f>'Annual Report'!#REF!&amp; " - 
5.4.2 Overall customer satisfaction measures
"&amp;Year</f>
        <v>#REF!</v>
      </c>
    </row>
    <row r="43" spans="1:15" x14ac:dyDescent="0.2">
      <c r="A43" t="e">
        <f>'Annual Report'!#REF! &amp; " - 
Percentage AUC complaints/inquiries closed within each time period during "&amp;Year</f>
        <v>#REF!</v>
      </c>
    </row>
    <row r="45" spans="1:15" x14ac:dyDescent="0.2">
      <c r="A45" t="str">
        <f>"5.5 Customer appointments
"&amp;Year</f>
        <v xml:space="preserve">5.5 Customer appointments
 </v>
      </c>
    </row>
    <row r="46" spans="1:15" x14ac:dyDescent="0.2">
      <c r="A46" s="52" t="str">
        <f>"Minimum annual service standard for "&amp;Year</f>
        <v xml:space="preserve">Minimum annual service standard for  </v>
      </c>
      <c r="D46" s="54">
        <f>+'Annual Report'!E74</f>
        <v>0</v>
      </c>
      <c r="E46" s="54">
        <f>+D46</f>
        <v>0</v>
      </c>
      <c r="F46" s="54">
        <f t="shared" ref="F46:O46" si="5">+E46</f>
        <v>0</v>
      </c>
      <c r="G46" s="54">
        <f t="shared" si="5"/>
        <v>0</v>
      </c>
      <c r="H46" s="54">
        <f t="shared" si="5"/>
        <v>0</v>
      </c>
      <c r="I46" s="54">
        <f t="shared" si="5"/>
        <v>0</v>
      </c>
      <c r="J46" s="54">
        <f t="shared" si="5"/>
        <v>0</v>
      </c>
      <c r="K46" s="54">
        <f t="shared" si="5"/>
        <v>0</v>
      </c>
      <c r="L46" s="54">
        <f t="shared" si="5"/>
        <v>0</v>
      </c>
      <c r="M46" s="54">
        <f t="shared" si="5"/>
        <v>0</v>
      </c>
      <c r="N46" s="54">
        <f t="shared" si="5"/>
        <v>0</v>
      </c>
      <c r="O46" s="54">
        <f t="shared" si="5"/>
        <v>0</v>
      </c>
    </row>
    <row r="47" spans="1:15" x14ac:dyDescent="0.2">
      <c r="A47" s="52" t="s">
        <v>73</v>
      </c>
      <c r="D47" s="54" t="str">
        <f>+'Annual Report'!Q74</f>
        <v xml:space="preserve"> as a % of  pre-arranged appts.</v>
      </c>
      <c r="E47" s="54" t="str">
        <f>+D47</f>
        <v xml:space="preserve"> as a % of  pre-arranged appts.</v>
      </c>
      <c r="F47" s="54" t="str">
        <f t="shared" ref="F47:O47" si="6">+E47</f>
        <v xml:space="preserve"> as a % of  pre-arranged appts.</v>
      </c>
      <c r="G47" s="54" t="str">
        <f t="shared" si="6"/>
        <v xml:space="preserve"> as a % of  pre-arranged appts.</v>
      </c>
      <c r="H47" s="54" t="str">
        <f t="shared" si="6"/>
        <v xml:space="preserve"> as a % of  pre-arranged appts.</v>
      </c>
      <c r="I47" s="54" t="str">
        <f t="shared" si="6"/>
        <v xml:space="preserve"> as a % of  pre-arranged appts.</v>
      </c>
      <c r="J47" s="54" t="str">
        <f t="shared" si="6"/>
        <v xml:space="preserve"> as a % of  pre-arranged appts.</v>
      </c>
      <c r="K47" s="54" t="str">
        <f t="shared" si="6"/>
        <v xml:space="preserve"> as a % of  pre-arranged appts.</v>
      </c>
      <c r="L47" s="54" t="str">
        <f t="shared" si="6"/>
        <v xml:space="preserve"> as a % of  pre-arranged appts.</v>
      </c>
      <c r="M47" s="54" t="str">
        <f t="shared" si="6"/>
        <v xml:space="preserve"> as a % of  pre-arranged appts.</v>
      </c>
      <c r="N47" s="54" t="str">
        <f t="shared" si="6"/>
        <v xml:space="preserve"> as a % of  pre-arranged appts.</v>
      </c>
      <c r="O47" s="54" t="str">
        <f t="shared" si="6"/>
        <v xml:space="preserve"> as a % of  pre-arranged appts.</v>
      </c>
    </row>
    <row r="49" spans="1:15" x14ac:dyDescent="0.2">
      <c r="A49" t="str">
        <f>"5.6 Emergency response time
"&amp;Year</f>
        <v xml:space="preserve">5.6 Emergency response time
 </v>
      </c>
    </row>
    <row r="50" spans="1:15" x14ac:dyDescent="0.2">
      <c r="A50" s="52" t="str">
        <f>"Minimum annual service standard for emergencies responded to within 60 minutes for "&amp;Year</f>
        <v xml:space="preserve">Minimum annual service standard for emergencies responded to within 60 minutes for  </v>
      </c>
      <c r="D50" s="54" t="str">
        <f>+'Annual Report'!R83</f>
        <v xml:space="preserve"> </v>
      </c>
      <c r="E50" s="54" t="str">
        <f>+D50</f>
        <v xml:space="preserve"> </v>
      </c>
      <c r="F50" s="54" t="str">
        <f t="shared" ref="F50:O50" si="7">+E50</f>
        <v xml:space="preserve"> </v>
      </c>
      <c r="G50" s="54" t="str">
        <f t="shared" si="7"/>
        <v xml:space="preserve"> </v>
      </c>
      <c r="H50" s="54" t="str">
        <f t="shared" si="7"/>
        <v xml:space="preserve"> </v>
      </c>
      <c r="I50" s="54" t="str">
        <f t="shared" si="7"/>
        <v xml:space="preserve"> </v>
      </c>
      <c r="J50" s="54" t="str">
        <f t="shared" si="7"/>
        <v xml:space="preserve"> </v>
      </c>
      <c r="K50" s="54" t="str">
        <f t="shared" si="7"/>
        <v xml:space="preserve"> </v>
      </c>
      <c r="L50" s="54" t="str">
        <f t="shared" si="7"/>
        <v xml:space="preserve"> </v>
      </c>
      <c r="M50" s="54" t="str">
        <f t="shared" si="7"/>
        <v xml:space="preserve"> </v>
      </c>
      <c r="N50" s="54" t="str">
        <f t="shared" si="7"/>
        <v xml:space="preserve"> </v>
      </c>
      <c r="O50" s="54" t="str">
        <f t="shared" si="7"/>
        <v xml:space="preserve"> </v>
      </c>
    </row>
    <row r="51" spans="1:15" x14ac:dyDescent="0.2">
      <c r="A51" s="57" t="str">
        <f>"Minimum annual service standard for emergencies responded to within 120 minutes for "&amp;Year&amp;" (AltaGas Utilities Inc. only)"</f>
        <v>Minimum annual service standard for emergencies responded to within 120 minutes for   (AltaGas Utilities Inc. only)</v>
      </c>
      <c r="D51" s="54" t="str">
        <f>+'Annual Report'!R84</f>
        <v xml:space="preserve"> </v>
      </c>
      <c r="E51" s="54" t="str">
        <f t="shared" ref="E51:O55" si="8">+D51</f>
        <v xml:space="preserve"> </v>
      </c>
      <c r="F51" s="54" t="str">
        <f t="shared" si="8"/>
        <v xml:space="preserve"> </v>
      </c>
      <c r="G51" s="54" t="str">
        <f t="shared" si="8"/>
        <v xml:space="preserve"> </v>
      </c>
      <c r="H51" s="54" t="str">
        <f t="shared" si="8"/>
        <v xml:space="preserve"> </v>
      </c>
      <c r="I51" s="54" t="str">
        <f t="shared" si="8"/>
        <v xml:space="preserve"> </v>
      </c>
      <c r="J51" s="54" t="str">
        <f t="shared" si="8"/>
        <v xml:space="preserve"> </v>
      </c>
      <c r="K51" s="54" t="str">
        <f t="shared" si="8"/>
        <v xml:space="preserve"> </v>
      </c>
      <c r="L51" s="54" t="str">
        <f t="shared" si="8"/>
        <v xml:space="preserve"> </v>
      </c>
      <c r="M51" s="54" t="str">
        <f t="shared" si="8"/>
        <v xml:space="preserve"> </v>
      </c>
      <c r="N51" s="54" t="str">
        <f t="shared" si="8"/>
        <v xml:space="preserve"> </v>
      </c>
      <c r="O51" s="54" t="str">
        <f t="shared" si="8"/>
        <v xml:space="preserve"> </v>
      </c>
    </row>
    <row r="52" spans="1:15" x14ac:dyDescent="0.2">
      <c r="A52" s="52" t="str">
        <f>"Maximum annual service standard for operations survey results for "&amp;Year&amp;" (AltaGas Utilities Inc. only)"</f>
        <v>Maximum annual service standard for operations survey results for   (AltaGas Utilities Inc. only)</v>
      </c>
      <c r="D52" s="54" t="str">
        <f>+'Annual Report'!R85</f>
        <v xml:space="preserve"> </v>
      </c>
      <c r="E52" s="54" t="str">
        <f t="shared" si="8"/>
        <v xml:space="preserve"> </v>
      </c>
      <c r="F52" s="54" t="str">
        <f t="shared" si="8"/>
        <v xml:space="preserve"> </v>
      </c>
      <c r="G52" s="54" t="str">
        <f t="shared" si="8"/>
        <v xml:space="preserve"> </v>
      </c>
      <c r="H52" s="54" t="str">
        <f t="shared" si="8"/>
        <v xml:space="preserve"> </v>
      </c>
      <c r="I52" s="54" t="str">
        <f t="shared" si="8"/>
        <v xml:space="preserve"> </v>
      </c>
      <c r="J52" s="54" t="str">
        <f t="shared" si="8"/>
        <v xml:space="preserve"> </v>
      </c>
      <c r="K52" s="54" t="str">
        <f t="shared" si="8"/>
        <v xml:space="preserve"> </v>
      </c>
      <c r="L52" s="54" t="str">
        <f t="shared" si="8"/>
        <v xml:space="preserve"> </v>
      </c>
      <c r="M52" s="54" t="str">
        <f t="shared" si="8"/>
        <v xml:space="preserve"> </v>
      </c>
      <c r="N52" s="54" t="str">
        <f t="shared" si="8"/>
        <v xml:space="preserve"> </v>
      </c>
      <c r="O52" s="54" t="str">
        <f t="shared" si="8"/>
        <v xml:space="preserve"> </v>
      </c>
    </row>
    <row r="53" spans="1:15" x14ac:dyDescent="0.2">
      <c r="A53" s="57" t="s">
        <v>79</v>
      </c>
      <c r="D53" s="54" t="e">
        <f>+'Annual Report'!Q83</f>
        <v>#DIV/0!</v>
      </c>
      <c r="E53" s="54" t="e">
        <f t="shared" si="8"/>
        <v>#DIV/0!</v>
      </c>
      <c r="F53" s="54" t="e">
        <f t="shared" si="8"/>
        <v>#DIV/0!</v>
      </c>
      <c r="G53" s="54" t="e">
        <f t="shared" si="8"/>
        <v>#DIV/0!</v>
      </c>
      <c r="H53" s="54" t="e">
        <f t="shared" si="8"/>
        <v>#DIV/0!</v>
      </c>
      <c r="I53" s="54" t="e">
        <f t="shared" si="8"/>
        <v>#DIV/0!</v>
      </c>
      <c r="J53" s="54" t="e">
        <f t="shared" si="8"/>
        <v>#DIV/0!</v>
      </c>
      <c r="K53" s="54" t="e">
        <f t="shared" si="8"/>
        <v>#DIV/0!</v>
      </c>
      <c r="L53" s="54" t="e">
        <f t="shared" si="8"/>
        <v>#DIV/0!</v>
      </c>
      <c r="M53" s="54" t="e">
        <f t="shared" si="8"/>
        <v>#DIV/0!</v>
      </c>
      <c r="N53" s="54" t="e">
        <f t="shared" si="8"/>
        <v>#DIV/0!</v>
      </c>
      <c r="O53" s="54" t="e">
        <f t="shared" si="8"/>
        <v>#DIV/0!</v>
      </c>
    </row>
    <row r="54" spans="1:15" x14ac:dyDescent="0.2">
      <c r="A54" s="57" t="s">
        <v>80</v>
      </c>
      <c r="D54" s="54" t="e">
        <f>+'Annual Report'!Q84</f>
        <v>#DIV/0!</v>
      </c>
      <c r="E54" s="54" t="e">
        <f t="shared" si="8"/>
        <v>#DIV/0!</v>
      </c>
      <c r="F54" s="54" t="e">
        <f t="shared" si="8"/>
        <v>#DIV/0!</v>
      </c>
      <c r="G54" s="54" t="e">
        <f t="shared" si="8"/>
        <v>#DIV/0!</v>
      </c>
      <c r="H54" s="54" t="e">
        <f t="shared" si="8"/>
        <v>#DIV/0!</v>
      </c>
      <c r="I54" s="54" t="e">
        <f t="shared" si="8"/>
        <v>#DIV/0!</v>
      </c>
      <c r="J54" s="54" t="e">
        <f t="shared" si="8"/>
        <v>#DIV/0!</v>
      </c>
      <c r="K54" s="54" t="e">
        <f t="shared" si="8"/>
        <v>#DIV/0!</v>
      </c>
      <c r="L54" s="54" t="e">
        <f t="shared" si="8"/>
        <v>#DIV/0!</v>
      </c>
      <c r="M54" s="54" t="e">
        <f t="shared" si="8"/>
        <v>#DIV/0!</v>
      </c>
      <c r="N54" s="54" t="e">
        <f t="shared" si="8"/>
        <v>#DIV/0!</v>
      </c>
      <c r="O54" s="54" t="e">
        <f t="shared" si="8"/>
        <v>#DIV/0!</v>
      </c>
    </row>
    <row r="55" spans="1:15" x14ac:dyDescent="0.2">
      <c r="A55" s="57" t="s">
        <v>81</v>
      </c>
      <c r="D55" s="54" t="e">
        <f>+'Annual Report'!Q85</f>
        <v>#DIV/0!</v>
      </c>
      <c r="E55" s="54" t="e">
        <f t="shared" si="8"/>
        <v>#DIV/0!</v>
      </c>
      <c r="F55" s="54" t="e">
        <f t="shared" si="8"/>
        <v>#DIV/0!</v>
      </c>
      <c r="G55" s="54" t="e">
        <f t="shared" si="8"/>
        <v>#DIV/0!</v>
      </c>
      <c r="H55" s="54" t="e">
        <f t="shared" si="8"/>
        <v>#DIV/0!</v>
      </c>
      <c r="I55" s="54" t="e">
        <f t="shared" si="8"/>
        <v>#DIV/0!</v>
      </c>
      <c r="J55" s="54" t="e">
        <f t="shared" si="8"/>
        <v>#DIV/0!</v>
      </c>
      <c r="K55" s="54" t="e">
        <f t="shared" si="8"/>
        <v>#DIV/0!</v>
      </c>
      <c r="L55" s="54" t="e">
        <f t="shared" si="8"/>
        <v>#DIV/0!</v>
      </c>
      <c r="M55" s="54" t="e">
        <f t="shared" si="8"/>
        <v>#DIV/0!</v>
      </c>
      <c r="N55" s="54" t="e">
        <f t="shared" si="8"/>
        <v>#DIV/0!</v>
      </c>
      <c r="O55" s="54" t="e">
        <f t="shared" si="8"/>
        <v>#DIV/0!</v>
      </c>
    </row>
    <row r="57" spans="1:15" x14ac:dyDescent="0.2">
      <c r="A57" t="str">
        <f>"5.7 Call answering service level
"&amp;Year</f>
        <v xml:space="preserve">5.7 Call answering service level
 </v>
      </c>
    </row>
    <row r="58" spans="1:15" x14ac:dyDescent="0.2">
      <c r="A58" s="57" t="s">
        <v>82</v>
      </c>
    </row>
    <row r="59" spans="1:15" x14ac:dyDescent="0.2">
      <c r="A59" s="52" t="str">
        <f>"Minimum annual service standard for "&amp;Year</f>
        <v xml:space="preserve">Minimum annual service standard for  </v>
      </c>
      <c r="D59" s="54" t="str">
        <f>+'Annual Report'!R92</f>
        <v xml:space="preserve"> </v>
      </c>
      <c r="E59" s="54" t="str">
        <f>+D59</f>
        <v xml:space="preserve"> </v>
      </c>
      <c r="F59" s="54" t="str">
        <f t="shared" ref="F59:O59" si="9">+E59</f>
        <v xml:space="preserve"> </v>
      </c>
      <c r="G59" s="54" t="str">
        <f t="shared" si="9"/>
        <v xml:space="preserve"> </v>
      </c>
      <c r="H59" s="54" t="str">
        <f t="shared" si="9"/>
        <v xml:space="preserve"> </v>
      </c>
      <c r="I59" s="54" t="str">
        <f t="shared" si="9"/>
        <v xml:space="preserve"> </v>
      </c>
      <c r="J59" s="54" t="str">
        <f t="shared" si="9"/>
        <v xml:space="preserve"> </v>
      </c>
      <c r="K59" s="54" t="str">
        <f t="shared" si="9"/>
        <v xml:space="preserve"> </v>
      </c>
      <c r="L59" s="54" t="str">
        <f t="shared" si="9"/>
        <v xml:space="preserve"> </v>
      </c>
      <c r="M59" s="54" t="str">
        <f t="shared" si="9"/>
        <v xml:space="preserve"> </v>
      </c>
      <c r="N59" s="54" t="str">
        <f t="shared" si="9"/>
        <v xml:space="preserve"> </v>
      </c>
      <c r="O59" s="54" t="str">
        <f t="shared" si="9"/>
        <v xml:space="preserve"> </v>
      </c>
    </row>
    <row r="60" spans="1:15" x14ac:dyDescent="0.2">
      <c r="A60" s="52" t="s">
        <v>73</v>
      </c>
      <c r="D60" s="54" t="e">
        <f>+'Annual Report'!Q92</f>
        <v>#DIV/0!</v>
      </c>
      <c r="E60" s="54" t="e">
        <f>+D60</f>
        <v>#DIV/0!</v>
      </c>
      <c r="F60" s="54" t="e">
        <f t="shared" ref="F60:O60" si="10">+E60</f>
        <v>#DIV/0!</v>
      </c>
      <c r="G60" s="54" t="e">
        <f t="shared" si="10"/>
        <v>#DIV/0!</v>
      </c>
      <c r="H60" s="54" t="e">
        <f t="shared" si="10"/>
        <v>#DIV/0!</v>
      </c>
      <c r="I60" s="54" t="e">
        <f t="shared" si="10"/>
        <v>#DIV/0!</v>
      </c>
      <c r="J60" s="54" t="e">
        <f t="shared" si="10"/>
        <v>#DIV/0!</v>
      </c>
      <c r="K60" s="54" t="e">
        <f t="shared" si="10"/>
        <v>#DIV/0!</v>
      </c>
      <c r="L60" s="54" t="e">
        <f t="shared" si="10"/>
        <v>#DIV/0!</v>
      </c>
      <c r="M60" s="54" t="e">
        <f t="shared" si="10"/>
        <v>#DIV/0!</v>
      </c>
      <c r="N60" s="54" t="e">
        <f t="shared" si="10"/>
        <v>#DIV/0!</v>
      </c>
      <c r="O60" s="54" t="e">
        <f t="shared" si="10"/>
        <v>#DIV/0!</v>
      </c>
    </row>
    <row r="61" spans="1:15" x14ac:dyDescent="0.2">
      <c r="A61" t="s">
        <v>18</v>
      </c>
      <c r="B61" s="13">
        <v>0.98</v>
      </c>
      <c r="D61" s="13">
        <v>0.95</v>
      </c>
      <c r="E61" s="13">
        <v>0.8</v>
      </c>
      <c r="F61" s="13">
        <v>1</v>
      </c>
      <c r="I61" t="e">
        <f>Year -4</f>
        <v>#VALUE!</v>
      </c>
    </row>
    <row r="62" spans="1:15" x14ac:dyDescent="0.2">
      <c r="A62" t="s">
        <v>19</v>
      </c>
      <c r="B62" s="13">
        <v>0.98</v>
      </c>
      <c r="C62" t="s">
        <v>29</v>
      </c>
      <c r="D62" s="13">
        <v>0.95</v>
      </c>
      <c r="E62" s="13">
        <v>0.8</v>
      </c>
      <c r="F62" s="13">
        <v>1</v>
      </c>
      <c r="I62" t="e">
        <f>Year -3</f>
        <v>#VALUE!</v>
      </c>
    </row>
    <row r="63" spans="1:15" x14ac:dyDescent="0.2">
      <c r="A63" t="s">
        <v>20</v>
      </c>
      <c r="B63" s="13">
        <v>0.98</v>
      </c>
      <c r="C63" t="s">
        <v>30</v>
      </c>
      <c r="D63" s="13">
        <v>0.95</v>
      </c>
      <c r="E63" s="13">
        <v>0.8</v>
      </c>
      <c r="F63" s="13">
        <v>1</v>
      </c>
      <c r="I63" t="e">
        <f>Year -2</f>
        <v>#VALUE!</v>
      </c>
    </row>
    <row r="64" spans="1:15" x14ac:dyDescent="0.2">
      <c r="A64" t="s">
        <v>21</v>
      </c>
      <c r="B64" s="13">
        <v>0.98</v>
      </c>
      <c r="C64" t="s">
        <v>31</v>
      </c>
      <c r="D64" s="13">
        <v>0.95</v>
      </c>
      <c r="E64" s="13">
        <v>0.8</v>
      </c>
      <c r="F64" s="13">
        <v>1</v>
      </c>
      <c r="I64" t="e">
        <f>Year -1</f>
        <v>#VALUE!</v>
      </c>
    </row>
    <row r="65" spans="1:10" x14ac:dyDescent="0.2">
      <c r="A65" t="s">
        <v>10</v>
      </c>
      <c r="B65" s="13">
        <v>0.98</v>
      </c>
      <c r="C65" t="s">
        <v>32</v>
      </c>
      <c r="D65" s="13">
        <v>0.95</v>
      </c>
      <c r="E65" s="13">
        <v>0.8</v>
      </c>
      <c r="F65" s="13">
        <v>1</v>
      </c>
      <c r="I65" s="8" t="str">
        <f>Year</f>
        <v xml:space="preserve"> </v>
      </c>
    </row>
    <row r="66" spans="1:10" x14ac:dyDescent="0.2">
      <c r="A66" t="s">
        <v>22</v>
      </c>
      <c r="B66" s="13">
        <v>0.98</v>
      </c>
      <c r="D66" s="13">
        <v>0.95</v>
      </c>
      <c r="E66" s="13">
        <v>0.8</v>
      </c>
      <c r="F66" s="13">
        <v>1</v>
      </c>
    </row>
    <row r="67" spans="1:10" x14ac:dyDescent="0.2">
      <c r="A67" t="s">
        <v>23</v>
      </c>
      <c r="B67" s="13">
        <v>0.98</v>
      </c>
      <c r="D67" s="13">
        <v>0.95</v>
      </c>
      <c r="E67" s="13">
        <v>0.8</v>
      </c>
      <c r="F67" s="13">
        <v>1</v>
      </c>
    </row>
    <row r="68" spans="1:10" x14ac:dyDescent="0.2">
      <c r="A68" t="s">
        <v>24</v>
      </c>
      <c r="B68" s="13">
        <v>0.98</v>
      </c>
      <c r="D68" s="13">
        <v>0.95</v>
      </c>
      <c r="E68" s="13">
        <v>0.8</v>
      </c>
      <c r="F68" s="13">
        <v>1</v>
      </c>
    </row>
    <row r="69" spans="1:10" x14ac:dyDescent="0.2">
      <c r="A69" t="s">
        <v>25</v>
      </c>
      <c r="B69" s="13">
        <v>0.98</v>
      </c>
      <c r="D69" s="13">
        <v>0.95</v>
      </c>
      <c r="E69" s="13">
        <v>0.8</v>
      </c>
      <c r="F69" s="13">
        <v>1</v>
      </c>
    </row>
    <row r="70" spans="1:10" x14ac:dyDescent="0.2">
      <c r="A70" t="s">
        <v>26</v>
      </c>
      <c r="B70" s="13">
        <v>0.98</v>
      </c>
      <c r="D70" s="13">
        <v>0.95</v>
      </c>
      <c r="E70" s="13">
        <v>0.8</v>
      </c>
      <c r="F70" s="13">
        <v>1</v>
      </c>
    </row>
    <row r="71" spans="1:10" x14ac:dyDescent="0.2">
      <c r="A71" t="s">
        <v>27</v>
      </c>
      <c r="B71" s="13">
        <v>0.98</v>
      </c>
      <c r="D71" s="13">
        <v>0.95</v>
      </c>
      <c r="E71" s="13">
        <v>0.8</v>
      </c>
      <c r="F71" s="13">
        <v>1</v>
      </c>
    </row>
    <row r="72" spans="1:10" x14ac:dyDescent="0.2">
      <c r="A72" t="s">
        <v>28</v>
      </c>
      <c r="B72" s="13">
        <v>0.98</v>
      </c>
      <c r="D72" s="13">
        <v>0.95</v>
      </c>
      <c r="E72" s="13">
        <v>0.8</v>
      </c>
      <c r="F72" s="13">
        <v>1</v>
      </c>
    </row>
    <row r="73" spans="1:10" x14ac:dyDescent="0.2">
      <c r="A73" s="8" t="s">
        <v>60</v>
      </c>
    </row>
    <row r="80" spans="1:10" s="33" customFormat="1" x14ac:dyDescent="0.2">
      <c r="F80" s="40"/>
      <c r="H80" s="40"/>
      <c r="J80" s="40"/>
    </row>
    <row r="81" spans="1:10" s="33" customFormat="1" ht="13.5" customHeight="1" x14ac:dyDescent="0.2">
      <c r="J81" s="40"/>
    </row>
    <row r="82" spans="1:10" s="33" customFormat="1" ht="27" customHeight="1" x14ac:dyDescent="0.2">
      <c r="J82" s="40"/>
    </row>
    <row r="83" spans="1:10" x14ac:dyDescent="0.2">
      <c r="A83" s="12"/>
    </row>
    <row r="84" spans="1:10" x14ac:dyDescent="0.2">
      <c r="A84" s="12"/>
    </row>
    <row r="85" spans="1:10" x14ac:dyDescent="0.2">
      <c r="A85" s="12"/>
    </row>
    <row r="86" spans="1:10" x14ac:dyDescent="0.2">
      <c r="A86" s="12"/>
    </row>
    <row r="87" spans="1:10" x14ac:dyDescent="0.2">
      <c r="A87" s="12"/>
    </row>
    <row r="88" spans="1:10" x14ac:dyDescent="0.2">
      <c r="A88" s="12"/>
    </row>
    <row r="89" spans="1:10" x14ac:dyDescent="0.2">
      <c r="A89" s="12"/>
    </row>
    <row r="90" spans="1:10" x14ac:dyDescent="0.2">
      <c r="A90" s="12"/>
    </row>
    <row r="91" spans="1:10" x14ac:dyDescent="0.2">
      <c r="A91" s="12"/>
    </row>
    <row r="92" spans="1:10" x14ac:dyDescent="0.2">
      <c r="A92" s="12"/>
    </row>
    <row r="93" spans="1:10" x14ac:dyDescent="0.2">
      <c r="A93" s="12"/>
    </row>
    <row r="94" spans="1:10" x14ac:dyDescent="0.2">
      <c r="A94" s="12"/>
    </row>
    <row r="95" spans="1:10" x14ac:dyDescent="0.2">
      <c r="A95" s="12"/>
    </row>
    <row r="96" spans="1:10" x14ac:dyDescent="0.2">
      <c r="A96" s="12"/>
    </row>
    <row r="97" spans="1:1" x14ac:dyDescent="0.2">
      <c r="A97" s="12"/>
    </row>
    <row r="98" spans="1:1" x14ac:dyDescent="0.2">
      <c r="A98" s="12"/>
    </row>
    <row r="99" spans="1:1" x14ac:dyDescent="0.2">
      <c r="A99" s="12"/>
    </row>
    <row r="100" spans="1:1" x14ac:dyDescent="0.2">
      <c r="A100" s="12"/>
    </row>
    <row r="101" spans="1:1" x14ac:dyDescent="0.2">
      <c r="A101" s="12"/>
    </row>
    <row r="102" spans="1:1" x14ac:dyDescent="0.2">
      <c r="A102" s="12"/>
    </row>
    <row r="103" spans="1:1" x14ac:dyDescent="0.2">
      <c r="A103" s="12"/>
    </row>
    <row r="104" spans="1:1" x14ac:dyDescent="0.2">
      <c r="A104" s="1"/>
    </row>
  </sheetData>
  <customSheetViews>
    <customSheetView guid="{7A757EE6-6691-4140-8996-838DC03C8B5E}" topLeftCell="A22">
      <selection activeCell="C56" sqref="C56"/>
      <pageMargins left="0.75" right="0.75" top="1" bottom="1" header="0.5" footer="0.5"/>
      <headerFooter alignWithMargins="0"/>
    </customSheetView>
  </customSheetViews>
  <phoneticPr fontId="2"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24945E5322E354DA1E1EF9D843E67CB" ma:contentTypeVersion="14" ma:contentTypeDescription="Create a new document." ma:contentTypeScope="" ma:versionID="14ef26d006aee5cacb5e3227a9c3d6b2">
  <xsd:schema xmlns:xsd="http://www.w3.org/2001/XMLSchema" xmlns:xs="http://www.w3.org/2001/XMLSchema" xmlns:p="http://schemas.microsoft.com/office/2006/metadata/properties" xmlns:ns2="c924f26a-d0ac-4666-87d3-c393728e2af0" xmlns:ns3="26e54f32-1ee9-4701-92a7-68801d705020" targetNamespace="http://schemas.microsoft.com/office/2006/metadata/properties" ma:root="true" ma:fieldsID="95f3198dbb90c4145de336fb85493005" ns2:_="" ns3:_="">
    <xsd:import namespace="c924f26a-d0ac-4666-87d3-c393728e2af0"/>
    <xsd:import namespace="26e54f32-1ee9-4701-92a7-68801d70502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bjectDetectorVersions" minOccurs="0"/>
                <xsd:element ref="ns3:MediaServiceOCR"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24f26a-d0ac-4666-87d3-c393728e2af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74772be-551e-4c9d-a0ff-2051ce1567e9}" ma:internalName="TaxCatchAll" ma:showField="CatchAllData" ma:web="c924f26a-d0ac-4666-87d3-c393728e2af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6e54f32-1ee9-4701-92a7-68801d70502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99b6c5f3-ce3f-42eb-8a8e-64bd99fe76a5"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6e54f32-1ee9-4701-92a7-68801d705020">
      <Terms xmlns="http://schemas.microsoft.com/office/infopath/2007/PartnerControls"/>
    </lcf76f155ced4ddcb4097134ff3c332f>
    <TaxCatchAll xmlns="c924f26a-d0ac-4666-87d3-c393728e2af0" xsi:nil="true"/>
  </documentManagement>
</p:properties>
</file>

<file path=customXml/itemProps1.xml><?xml version="1.0" encoding="utf-8"?>
<ds:datastoreItem xmlns:ds="http://schemas.openxmlformats.org/officeDocument/2006/customXml" ds:itemID="{8656C550-5772-49C9-B8AA-57FE736AA9A3}">
  <ds:schemaRefs>
    <ds:schemaRef ds:uri="http://schemas.microsoft.com/sharepoint/v3/contenttype/forms"/>
  </ds:schemaRefs>
</ds:datastoreItem>
</file>

<file path=customXml/itemProps2.xml><?xml version="1.0" encoding="utf-8"?>
<ds:datastoreItem xmlns:ds="http://schemas.openxmlformats.org/officeDocument/2006/customXml" ds:itemID="{0D23301E-878B-42D3-A58F-970AACD33FB1}"/>
</file>

<file path=customXml/itemProps3.xml><?xml version="1.0" encoding="utf-8"?>
<ds:datastoreItem xmlns:ds="http://schemas.openxmlformats.org/officeDocument/2006/customXml" ds:itemID="{E17787A2-FEDA-4760-824B-B541157F2272}">
  <ds:schemaRefs>
    <ds:schemaRef ds:uri="http://purl.org/dc/dcmitype/"/>
    <ds:schemaRef ds:uri="http://schemas.microsoft.com/office/2006/metadata/properties"/>
    <ds:schemaRef ds:uri="http://schemas.microsoft.com/sharepoint/v3"/>
    <ds:schemaRef ds:uri="http://purl.org/dc/elements/1.1/"/>
    <ds:schemaRef ds:uri="88c84ec9-6c8f-4976-aa48-e94df1b82c71"/>
    <ds:schemaRef ds:uri="http://schemas.microsoft.com/office/2006/documentManagement/types"/>
    <ds:schemaRef ds:uri="c924f26a-d0ac-4666-87d3-c393728e2af0"/>
    <ds:schemaRef ds:uri="http://schemas.microsoft.com/office/infopath/2007/PartnerControls"/>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9</vt:i4>
      </vt:variant>
    </vt:vector>
  </HeadingPairs>
  <TitlesOfParts>
    <vt:vector size="13" baseType="lpstr">
      <vt:lpstr>Instructions</vt:lpstr>
      <vt:lpstr>Six-month Report</vt:lpstr>
      <vt:lpstr>Annual Report</vt:lpstr>
      <vt:lpstr>Sheet1</vt:lpstr>
      <vt:lpstr>Company</vt:lpstr>
      <vt:lpstr>DateQ1ReportModified</vt:lpstr>
      <vt:lpstr>DateQ1ReportPrepared</vt:lpstr>
      <vt:lpstr>DateQ1SystemReportsGenerated</vt:lpstr>
      <vt:lpstr>'Annual Report'!Print_Area</vt:lpstr>
      <vt:lpstr>Instructions!Print_Area</vt:lpstr>
      <vt:lpstr>'Annual Report'!Print_Titles</vt:lpstr>
      <vt:lpstr>'Six-month Report'!Print_Titles</vt:lpstr>
      <vt:lpstr>Year</vt:lpstr>
    </vt:vector>
  </TitlesOfParts>
  <Company>AUC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Maria Baitoiu</dc:creator>
  <cp:lastModifiedBy>Summer Abney</cp:lastModifiedBy>
  <cp:lastPrinted>2013-03-07T22:18:30Z</cp:lastPrinted>
  <dcterms:created xsi:type="dcterms:W3CDTF">2009-12-03T21:51:59Z</dcterms:created>
  <dcterms:modified xsi:type="dcterms:W3CDTF">2024-02-27T21:07:55Z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0x01010021ECEDEF0AE21646A39C5455D2D705FB</vt:lpwstr>
  </property>
  <property fmtid="{D5CDD505-2E9C-101B-9397-08002B2CF9AE}" pid="4" name="Order">
    <vt:r8>100</vt:r8>
  </property>
</Properties>
</file>